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defaultThemeVersion="166925"/>
  <xr:revisionPtr revIDLastSave="838" documentId="13_ncr:1_{4A9D51E2-3B60-4C0E-8366-FF4BBFF12FAD}" xr6:coauthVersionLast="47" xr6:coauthVersionMax="47" xr10:uidLastSave="{AD8BE3F4-8254-4C76-B9DC-F05118623B7D}"/>
  <workbookProtection workbookAlgorithmName="SHA-512" workbookHashValue="jdBRehgLolBfPe2BOouv26DxZsD986fqXvf+63nraVA59aaoaVsBBBME4MLDV/tLIybL7ppGXklIp4U9tAs8LA==" workbookSaltValue="WUSbi2i8OyW9A78JBBcrfw==" workbookSpinCount="100000" lockStructure="1"/>
  <bookViews>
    <workbookView xWindow="3070" yWindow="1570" windowWidth="32440" windowHeight="18510" tabRatio="609" xr2:uid="{9883A97D-C3BB-48FF-BB6D-E8D6371B942D}"/>
  </bookViews>
  <sheets>
    <sheet name="3m電波暗室" sheetId="1" r:id="rId1"/>
    <sheet name="10m電波暗室" sheetId="3" r:id="rId2"/>
    <sheet name="シールドルーム" sheetId="4" r:id="rId3"/>
    <sheet name="測定時間の目安" sheetId="5" r:id="rId4"/>
    <sheet name="設定" sheetId="2" state="hidden" r:id="rId5"/>
  </sheets>
  <definedNames>
    <definedName name="_xlnm.Print_Area" localSheetId="3">測定時間の目安!$A$1:$R$61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4" l="1" a="1"/>
  <c r="C7" i="4" s="1"/>
  <c r="C6" i="4" a="1"/>
  <c r="C6" i="4" s="1"/>
  <c r="C5" i="4" a="1"/>
  <c r="C5" i="4" s="1"/>
  <c r="C4" i="4" a="1"/>
  <c r="C4" i="4" s="1"/>
  <c r="B12" i="1"/>
  <c r="B8" i="1"/>
  <c r="C8" i="1" s="1"/>
  <c r="B8" i="3"/>
  <c r="C3" i="4" a="1"/>
  <c r="C3" i="4" s="1"/>
  <c r="C5" i="1" a="1"/>
  <c r="C5" i="1" s="1"/>
  <c r="C4" i="1" a="1"/>
  <c r="C4" i="1" s="1"/>
  <c r="C3" i="1" a="1"/>
  <c r="C3" i="1" s="1"/>
  <c r="C3" i="3" a="1"/>
  <c r="C3" i="3" s="1"/>
  <c r="C4" i="3" a="1"/>
  <c r="C4" i="3" s="1"/>
  <c r="C5" i="3" a="1"/>
  <c r="C5" i="3" s="1"/>
  <c r="C9" i="3" s="1"/>
  <c r="A12" i="4"/>
  <c r="A11" i="4"/>
  <c r="A13" i="3"/>
  <c r="A12" i="3"/>
  <c r="A14" i="1"/>
  <c r="A13" i="1"/>
  <c r="K2" i="2"/>
  <c r="C9" i="1" l="1"/>
  <c r="C7" i="1" s="1"/>
  <c r="C8" i="4"/>
  <c r="C9" i="4"/>
  <c r="C6" i="3"/>
  <c r="C6" i="1" l="1"/>
  <c r="C10" i="1" s="1"/>
  <c r="C7" i="3"/>
  <c r="C10" i="3" s="1"/>
  <c r="C2" i="4" l="1"/>
  <c r="C8" i="3"/>
  <c r="C2" i="3"/>
  <c r="C2" i="1"/>
  <c r="D7" i="1" s="1"/>
  <c r="D6" i="4" l="1"/>
  <c r="E6" i="4" s="1"/>
  <c r="D7" i="4"/>
  <c r="E7" i="4" s="1"/>
  <c r="D5" i="4"/>
  <c r="E5" i="4" s="1"/>
  <c r="D4" i="4"/>
  <c r="D9" i="4"/>
  <c r="D8" i="4"/>
  <c r="D10" i="3"/>
  <c r="D5" i="3"/>
  <c r="D4" i="3"/>
  <c r="D10" i="1"/>
  <c r="E4" i="4"/>
  <c r="D3" i="4"/>
  <c r="D3" i="3"/>
  <c r="D9" i="3"/>
  <c r="D6" i="3"/>
  <c r="D7" i="3"/>
  <c r="D8" i="3"/>
  <c r="E8" i="3" s="1"/>
  <c r="E7" i="1"/>
  <c r="D4" i="1"/>
  <c r="E4" i="1" s="1"/>
  <c r="D8" i="1"/>
  <c r="E8" i="1" s="1"/>
  <c r="D5" i="1"/>
  <c r="E5" i="1" s="1"/>
  <c r="D9" i="1"/>
  <c r="D6" i="1"/>
  <c r="D3" i="1"/>
  <c r="E3" i="1" s="1"/>
  <c r="E10" i="3" l="1"/>
  <c r="E10" i="1"/>
  <c r="E3" i="4"/>
  <c r="E9" i="4"/>
  <c r="E7" i="3"/>
  <c r="E6" i="3"/>
  <c r="E9" i="3"/>
  <c r="E9" i="1"/>
  <c r="E6" i="1"/>
  <c r="B11" i="1" l="1"/>
  <c r="B11" i="3"/>
  <c r="E8" i="4" l="1"/>
  <c r="B10"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<sst xmlns="http://schemas.openxmlformats.org/spreadsheetml/2006/main" count="119" uniqueCount="59">
  <si>
    <t>項目</t>
    <rPh sb="0" eb="2">
      <t>コウモク</t>
    </rPh>
    <phoneticPr fontId="1"/>
  </si>
  <si>
    <t>利用内容</t>
    <rPh sb="0" eb="2">
      <t>リヨウ</t>
    </rPh>
    <rPh sb="2" eb="4">
      <t>ナイヨウ</t>
    </rPh>
    <phoneticPr fontId="1"/>
  </si>
  <si>
    <t>点数</t>
    <rPh sb="0" eb="2">
      <t>テンスウ</t>
    </rPh>
    <phoneticPr fontId="1"/>
  </si>
  <si>
    <t>単価</t>
    <rPh sb="0" eb="2">
      <t>タンカ</t>
    </rPh>
    <phoneticPr fontId="1"/>
  </si>
  <si>
    <t>点数x単価</t>
    <phoneticPr fontId="1"/>
  </si>
  <si>
    <t>企業規模</t>
    <rPh sb="0" eb="4">
      <t>キギョウキボ</t>
    </rPh>
    <phoneticPr fontId="1"/>
  </si>
  <si>
    <t>中小企業</t>
    <rPh sb="0" eb="4">
      <t>チュウショウキギョウ</t>
    </rPh>
    <phoneticPr fontId="1"/>
  </si>
  <si>
    <t>-</t>
    <phoneticPr fontId="1"/>
  </si>
  <si>
    <t>3m伝導エミッション</t>
    <rPh sb="2" eb="4">
      <t>デンドウ</t>
    </rPh>
    <phoneticPr fontId="1"/>
  </si>
  <si>
    <t>なし</t>
  </si>
  <si>
    <t>3m放射エミッション</t>
    <rPh sb="2" eb="4">
      <t>ホウシャ</t>
    </rPh>
    <phoneticPr fontId="1"/>
  </si>
  <si>
    <r>
      <t>3m放射イミュニティ</t>
    </r>
    <r>
      <rPr>
        <sz val="8"/>
        <rFont val="游ゴシック"/>
        <family val="3"/>
        <charset val="128"/>
        <scheme val="minor"/>
      </rPr>
      <t>※3m放射エミッションと併用不可。</t>
    </r>
    <rPh sb="2" eb="4">
      <t>ホウシャ</t>
    </rPh>
    <rPh sb="24" eb="26">
      <t>フカ</t>
    </rPh>
    <phoneticPr fontId="1"/>
  </si>
  <si>
    <t>9:30-16:30(12:00-13:00を除く)</t>
    <rPh sb="23" eb="24">
      <t>ノゾ</t>
    </rPh>
    <phoneticPr fontId="1"/>
  </si>
  <si>
    <t>EMI簡易評価器（N9340B)の併用</t>
    <rPh sb="3" eb="7">
      <t>カンイヒョウカ</t>
    </rPh>
    <rPh sb="7" eb="8">
      <t>キ</t>
    </rPh>
    <rPh sb="17" eb="19">
      <t>ヘイヨウ</t>
    </rPh>
    <phoneticPr fontId="1"/>
  </si>
  <si>
    <t>しない</t>
  </si>
  <si>
    <t>EMI簡易評価器（MSA538E)の併用</t>
    <rPh sb="3" eb="7">
      <t>カンイヒョウカ</t>
    </rPh>
    <rPh sb="7" eb="8">
      <t>キ</t>
    </rPh>
    <rPh sb="18" eb="20">
      <t>ヘイヨウ</t>
    </rPh>
    <phoneticPr fontId="1"/>
  </si>
  <si>
    <r>
      <t>CD-Rの購入</t>
    </r>
    <r>
      <rPr>
        <sz val="8"/>
        <rFont val="游ゴシック"/>
        <family val="3"/>
        <charset val="128"/>
        <scheme val="minor"/>
      </rPr>
      <t>※エミッション時必須</t>
    </r>
    <rPh sb="5" eb="7">
      <t>コウニュウ</t>
    </rPh>
    <phoneticPr fontId="1"/>
  </si>
  <si>
    <t>3m電波暗室の利用</t>
    <rPh sb="2" eb="6">
      <t>デンパアンシツ</t>
    </rPh>
    <rPh sb="7" eb="9">
      <t>リヨウ</t>
    </rPh>
    <phoneticPr fontId="1"/>
  </si>
  <si>
    <t>する</t>
    <phoneticPr fontId="1"/>
  </si>
  <si>
    <t>設備の準備</t>
    <rPh sb="0" eb="2">
      <t>セツビ</t>
    </rPh>
    <rPh sb="3" eb="5">
      <t>ジュンビ</t>
    </rPh>
    <phoneticPr fontId="1"/>
  </si>
  <si>
    <t>ご利用料金(内税)：円</t>
    <rPh sb="1" eb="5">
      <t>リヨウリョウキン</t>
    </rPh>
    <rPh sb="6" eb="8">
      <t>ウチゼイ</t>
    </rPh>
    <phoneticPr fontId="1"/>
  </si>
  <si>
    <t>円</t>
    <rPh sb="0" eb="1">
      <t>エン</t>
    </rPh>
    <phoneticPr fontId="1"/>
  </si>
  <si>
    <t>エラー表示</t>
    <rPh sb="3" eb="5">
      <t>ヒョウジ</t>
    </rPh>
    <phoneticPr fontId="1"/>
  </si>
  <si>
    <t>10m伝導エミッション</t>
    <rPh sb="3" eb="5">
      <t>デンドウ</t>
    </rPh>
    <phoneticPr fontId="1"/>
  </si>
  <si>
    <t>10m放射エミッション</t>
    <rPh sb="3" eb="5">
      <t>ホウシャ</t>
    </rPh>
    <phoneticPr fontId="1"/>
  </si>
  <si>
    <t>10m低周波放射エミッション</t>
    <rPh sb="3" eb="6">
      <t>テイシュウハ</t>
    </rPh>
    <rPh sb="6" eb="8">
      <t>ホウシャ</t>
    </rPh>
    <phoneticPr fontId="1"/>
  </si>
  <si>
    <r>
      <t>CD-Rの購入</t>
    </r>
    <r>
      <rPr>
        <sz val="8"/>
        <rFont val="游ゴシック"/>
        <family val="3"/>
        <charset val="128"/>
        <scheme val="minor"/>
      </rPr>
      <t>※エミッション時必須</t>
    </r>
    <rPh sb="5" eb="7">
      <t>コウニュウ</t>
    </rPh>
    <rPh sb="14" eb="15">
      <t>ジ</t>
    </rPh>
    <rPh sb="15" eb="17">
      <t>ヒッス</t>
    </rPh>
    <phoneticPr fontId="1"/>
  </si>
  <si>
    <t>10m電波暗室の利用</t>
    <rPh sb="3" eb="7">
      <t>デンパアンシツ</t>
    </rPh>
    <rPh sb="8" eb="10">
      <t>リヨウ</t>
    </rPh>
    <phoneticPr fontId="1"/>
  </si>
  <si>
    <t>ご利用料金(内税)：円</t>
    <rPh sb="1" eb="3">
      <t>リヨウ</t>
    </rPh>
    <rPh sb="3" eb="5">
      <t>リョウキン</t>
    </rPh>
    <rPh sb="6" eb="8">
      <t>ウチゼイ</t>
    </rPh>
    <phoneticPr fontId="1"/>
  </si>
  <si>
    <t>EMI簡易評価器（N9340B)</t>
    <rPh sb="3" eb="7">
      <t>カンイヒョウカ</t>
    </rPh>
    <rPh sb="7" eb="8">
      <t>キ</t>
    </rPh>
    <phoneticPr fontId="1"/>
  </si>
  <si>
    <t>EMI簡易評価器（MSA538E)</t>
    <rPh sb="3" eb="7">
      <t>カンイヒョウカ</t>
    </rPh>
    <rPh sb="7" eb="8">
      <t>キ</t>
    </rPh>
    <phoneticPr fontId="1"/>
  </si>
  <si>
    <t>雷サージイミュニティ</t>
    <rPh sb="0" eb="1">
      <t>カミナリ</t>
    </rPh>
    <phoneticPr fontId="1"/>
  </si>
  <si>
    <t>伝導イミュニティ</t>
    <phoneticPr fontId="1"/>
  </si>
  <si>
    <t>電源周波数磁界イミュニティ</t>
    <phoneticPr fontId="1"/>
  </si>
  <si>
    <t>シールドルームの利用</t>
    <rPh sb="8" eb="10">
      <t>リヨウ</t>
    </rPh>
    <phoneticPr fontId="1"/>
  </si>
  <si>
    <t>ご利用料金(内税)：円</t>
    <rPh sb="1" eb="3">
      <t>リヨウ</t>
    </rPh>
    <rPh sb="3" eb="5">
      <t>リョウキン</t>
    </rPh>
    <rPh sb="6" eb="8">
      <t>ウチゼイ</t>
    </rPh>
    <rPh sb="10" eb="11">
      <t>エン</t>
    </rPh>
    <phoneticPr fontId="1"/>
  </si>
  <si>
    <t>エミッション</t>
    <phoneticPr fontId="1"/>
  </si>
  <si>
    <t>イミュニティ</t>
    <phoneticPr fontId="1"/>
  </si>
  <si>
    <t>ご利用時間</t>
    <rPh sb="1" eb="5">
      <t>リヨウジカン</t>
    </rPh>
    <phoneticPr fontId="1"/>
  </si>
  <si>
    <t>ご利用時間(SR2)</t>
    <rPh sb="1" eb="5">
      <t>リヨウジカン</t>
    </rPh>
    <phoneticPr fontId="1"/>
  </si>
  <si>
    <t>併用</t>
    <rPh sb="0" eb="2">
      <t>ヘイヨウ</t>
    </rPh>
    <phoneticPr fontId="1"/>
  </si>
  <si>
    <t>利用項目</t>
    <rPh sb="0" eb="4">
      <t>リヨウコウモク</t>
    </rPh>
    <phoneticPr fontId="1"/>
  </si>
  <si>
    <t>利用料金（中小）</t>
    <rPh sb="0" eb="4">
      <t>リヨウリョウキン</t>
    </rPh>
    <rPh sb="5" eb="7">
      <t>チュウショウ</t>
    </rPh>
    <phoneticPr fontId="1"/>
  </si>
  <si>
    <t>利用料金（一般）</t>
    <rPh sb="0" eb="4">
      <t>リヨウリョウキン</t>
    </rPh>
    <rPh sb="5" eb="7">
      <t>イッパン</t>
    </rPh>
    <phoneticPr fontId="1"/>
  </si>
  <si>
    <t>※機器利用料金の試算支援を目的としており、内容を保証するものではございません。</t>
  </si>
  <si>
    <t>なし</t>
    <phoneticPr fontId="1"/>
  </si>
  <si>
    <t>しない</t>
    <phoneticPr fontId="1"/>
  </si>
  <si>
    <t>3m電波暗室</t>
    <rPh sb="2" eb="6">
      <t>デンパアンシツ</t>
    </rPh>
    <phoneticPr fontId="1"/>
  </si>
  <si>
    <t>※最新の単位時間当たりの各機器利用料金はこちらをご確認ください。</t>
    <rPh sb="1" eb="3">
      <t>サイシン</t>
    </rPh>
    <rPh sb="4" eb="9">
      <t>タンイジカンア</t>
    </rPh>
    <rPh sb="12" eb="13">
      <t>カク</t>
    </rPh>
    <rPh sb="13" eb="19">
      <t>キキリヨウリョウキン</t>
    </rPh>
    <rPh sb="25" eb="27">
      <t>カクニン</t>
    </rPh>
    <phoneticPr fontId="1"/>
  </si>
  <si>
    <t>9:30-11:30</t>
    <phoneticPr fontId="1"/>
  </si>
  <si>
    <t>一般企業</t>
    <rPh sb="0" eb="4">
      <t>イッパンキギョウ</t>
    </rPh>
    <phoneticPr fontId="1"/>
  </si>
  <si>
    <t>https://www.iri-tokyo.jp/kiki/index.php?no=10</t>
    <phoneticPr fontId="1"/>
  </si>
  <si>
    <t>13:30-16:30</t>
    <phoneticPr fontId="1"/>
  </si>
  <si>
    <r>
      <t>3m放射イミュニティ</t>
    </r>
    <r>
      <rPr>
        <sz val="8"/>
        <color theme="1"/>
        <rFont val="游ゴシック"/>
        <family val="3"/>
        <charset val="128"/>
        <scheme val="minor"/>
      </rPr>
      <t>※3m放射エミッションと併用不可。</t>
    </r>
    <rPh sb="2" eb="4">
      <t>ホウシャ</t>
    </rPh>
    <rPh sb="24" eb="26">
      <t>フカ</t>
    </rPh>
    <phoneticPr fontId="1"/>
  </si>
  <si>
    <t>10ｍエミッション</t>
    <phoneticPr fontId="1"/>
  </si>
  <si>
    <t>EMI簡易評価器の併用</t>
    <rPh sb="3" eb="7">
      <t>カンイヒョウカ</t>
    </rPh>
    <rPh sb="7" eb="8">
      <t>キ</t>
    </rPh>
    <rPh sb="9" eb="11">
      <t>ヘイヨウ</t>
    </rPh>
    <phoneticPr fontId="1"/>
  </si>
  <si>
    <t>シールドルーム2</t>
    <phoneticPr fontId="1"/>
  </si>
  <si>
    <t>準備料</t>
    <rPh sb="0" eb="3">
      <t>ジュンビリョウ</t>
    </rPh>
    <phoneticPr fontId="1"/>
  </si>
  <si>
    <t>CD-R</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</si>
</sst>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sz val="11"/>
      <name val="游ゴシック"/>
      <family val="3"/>
      <charset val="128"/>
      <scheme val="minor"/>
    </font>
    <font>
      <sz val="8"/>
      <name val="游ゴシック"/>
      <family val="3"/>
      <charset val="128"/>
      <scheme val="minor"/>
    </font>
    <font>
      <b/>
      <sz val="11"/>
      <color rgb="FFFF0000"/>
      <name val="游ゴシック"/>
      <family val="3"/>
      <charset val="128"/>
      <scheme val="minor"/>
    </font>
    <font>
      <sz val="11"/>
      <color rgb="FFFF0000"/>
      <name val="游ゴシック"/>
      <family val="2"/>
      <charset val="128"/>
      <scheme val="minor"/>
    </font>
    <font>
      <u/>
      <sz val="11"/>
      <color theme="10"/>
      <name val="游ゴシック"/>
      <family val="2"/>
      <charset val="128"/>
      <scheme val="minor"/>
    </font>
    <font>
      <u/>
      <sz val="8"/>
      <color theme="10"/>
      <name val="游ゴシック"/>
      <family val="2"/>
      <charset val="128"/>
      <scheme val="minor"/>
    </font>
    <font>
      <b/>
      <sz val="24"/>
      <color theme="1"/>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26">
    <xf numFmtId="0" fontId="0" fillId="0" borderId="0" xfId="0">
      <alignment vertical="center"/>
    </xf>
    <xf numFmtId="0" fontId="3" fillId="2" borderId="3" xfId="0" applyFont="1" applyFill="1" applyBorder="1" applyAlignment="1">
      <alignment horizontal="left" vertical="center"/>
    </xf>
    <xf numFmtId="0" fontId="3" fillId="2" borderId="8" xfId="0" applyFont="1" applyFill="1" applyBorder="1" applyAlignment="1">
      <alignment horizontal="left" vertical="center"/>
    </xf>
    <xf numFmtId="0" fontId="3" fillId="2" borderId="1" xfId="0" applyFont="1" applyFill="1" applyBorder="1" applyAlignment="1">
      <alignment horizontal="left" vertical="center"/>
    </xf>
    <xf numFmtId="0" fontId="3" fillId="2" borderId="10" xfId="0" applyFont="1" applyFill="1" applyBorder="1" applyAlignment="1">
      <alignment horizontal="left" vertical="center"/>
    </xf>
    <xf numFmtId="0" fontId="3" fillId="2" borderId="9" xfId="0" applyFont="1" applyFill="1" applyBorder="1" applyAlignment="1">
      <alignment horizontal="left" vertical="center"/>
    </xf>
    <xf numFmtId="0" fontId="0" fillId="3" borderId="0" xfId="0" applyFill="1">
      <alignment vertical="center"/>
    </xf>
    <xf numFmtId="0" fontId="0" fillId="3" borderId="5" xfId="0" applyFill="1" applyBorder="1">
      <alignment vertical="center"/>
    </xf>
    <xf numFmtId="0" fontId="0" fillId="3" borderId="4" xfId="0" applyFill="1" applyBorder="1">
      <alignment vertical="center"/>
    </xf>
    <xf numFmtId="0" fontId="3" fillId="0" borderId="6" xfId="0" applyFont="1" applyBorder="1" applyProtection="1">
      <alignment vertical="center"/>
      <protection locked="0"/>
    </xf>
    <xf numFmtId="0" fontId="3" fillId="0" borderId="7" xfId="0" applyFont="1" applyBorder="1" applyProtection="1">
      <alignment vertical="center"/>
      <protection locked="0"/>
    </xf>
    <xf numFmtId="0" fontId="5" fillId="0" borderId="2" xfId="0" applyFont="1" applyBorder="1">
      <alignment vertical="center"/>
    </xf>
    <xf numFmtId="0" fontId="6" fillId="0" borderId="5" xfId="0" applyFont="1" applyBorder="1">
      <alignment vertical="center"/>
    </xf>
    <xf numFmtId="0" fontId="3" fillId="4" borderId="1" xfId="0" applyFont="1" applyFill="1" applyBorder="1" applyAlignment="1">
      <alignment horizontal="center" vertical="center"/>
    </xf>
    <xf numFmtId="0" fontId="3" fillId="4" borderId="4" xfId="0" applyFont="1" applyFill="1" applyBorder="1" applyAlignment="1">
      <alignment horizontal="center" vertical="center"/>
    </xf>
    <xf numFmtId="0" fontId="3" fillId="3" borderId="0" xfId="0" applyFont="1" applyFill="1" applyProtection="1">
      <alignment vertical="center"/>
      <protection hidden="1"/>
    </xf>
    <xf numFmtId="0" fontId="3" fillId="0" borderId="0" xfId="0" applyFont="1" applyProtection="1">
      <alignment vertical="center"/>
      <protection hidden="1"/>
    </xf>
    <xf numFmtId="0" fontId="0" fillId="3" borderId="0" xfId="0" applyFill="1" applyProtection="1">
      <alignment vertical="center"/>
      <protection hidden="1"/>
    </xf>
    <xf numFmtId="0" fontId="7" fillId="0" borderId="0" xfId="1">
      <alignment vertical="center"/>
    </xf>
    <xf numFmtId="0" fontId="0" fillId="5" borderId="0" xfId="0" applyFill="1">
      <alignment vertical="center"/>
    </xf>
    <xf numFmtId="0" fontId="2" fillId="5" borderId="0" xfId="0" applyFont="1" applyFill="1">
      <alignment vertical="center"/>
    </xf>
    <xf numFmtId="0" fontId="8" fillId="5" borderId="0" xfId="1" applyFont="1" applyFill="1">
      <alignment vertical="center"/>
    </xf>
    <xf numFmtId="0" fontId="0" fillId="2" borderId="7" xfId="0" applyFill="1" applyBorder="1">
      <alignment vertical="center"/>
    </xf>
    <xf numFmtId="0" fontId="3" fillId="0" borderId="11" xfId="0" applyFont="1" applyBorder="1" applyProtection="1">
      <alignment vertical="center"/>
      <protection locked="0"/>
    </xf>
    <xf numFmtId="0" fontId="3" fillId="3" borderId="12" xfId="0" applyFont="1" applyFill="1" applyBorder="1" applyProtection="1">
      <alignment vertical="center"/>
      <protection locked="0"/>
    </xf>
    <xf numFmtId="0" fontId="9" fillId="0" borderId="0" xfId="0" applyFo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9</xdr:col>
      <xdr:colOff>0</xdr:colOff>
      <xdr:row>16</xdr:row>
      <xdr:rowOff>0</xdr:rowOff>
    </xdr:to>
    <xdr:pic>
      <xdr:nvPicPr>
        <xdr:cNvPr id="2" name="図 1">
          <a:extLst>
            <a:ext uri="{FF2B5EF4-FFF2-40B4-BE49-F238E27FC236}">
              <a16:creationId xmlns:a16="http://schemas.microsoft.com/office/drawing/2014/main" id="{397A49D5-E83F-9CB8-E053-E3EBD21022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88462"/>
          <a:ext cx="5934808" cy="3443653"/>
        </a:xfrm>
        <a:prstGeom prst="rect">
          <a:avLst/>
        </a:prstGeom>
        <a:noFill/>
        <a:ln>
          <a:solidFill>
            <a:schemeClr val="tx1"/>
          </a:solidFill>
        </a:ln>
      </xdr:spPr>
    </xdr:pic>
    <xdr:clientData/>
  </xdr:twoCellAnchor>
  <xdr:twoCellAnchor editAs="oneCell">
    <xdr:from>
      <xdr:col>0</xdr:col>
      <xdr:colOff>0</xdr:colOff>
      <xdr:row>16</xdr:row>
      <xdr:rowOff>0</xdr:rowOff>
    </xdr:from>
    <xdr:to>
      <xdr:col>9</xdr:col>
      <xdr:colOff>0</xdr:colOff>
      <xdr:row>30</xdr:row>
      <xdr:rowOff>220979</xdr:rowOff>
    </xdr:to>
    <xdr:pic>
      <xdr:nvPicPr>
        <xdr:cNvPr id="3" name="図 2">
          <a:extLst>
            <a:ext uri="{FF2B5EF4-FFF2-40B4-BE49-F238E27FC236}">
              <a16:creationId xmlns:a16="http://schemas.microsoft.com/office/drawing/2014/main" id="{A0C07304-DF08-49BA-8D53-6047635E8C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32115"/>
          <a:ext cx="5934808" cy="3435056"/>
        </a:xfrm>
        <a:prstGeom prst="rect">
          <a:avLst/>
        </a:prstGeom>
        <a:noFill/>
        <a:ln>
          <a:solidFill>
            <a:schemeClr val="tx1"/>
          </a:solidFill>
        </a:ln>
      </xdr:spPr>
    </xdr:pic>
    <xdr:clientData/>
  </xdr:twoCellAnchor>
  <xdr:twoCellAnchor editAs="oneCell">
    <xdr:from>
      <xdr:col>0</xdr:col>
      <xdr:colOff>0</xdr:colOff>
      <xdr:row>31</xdr:row>
      <xdr:rowOff>1</xdr:rowOff>
    </xdr:from>
    <xdr:to>
      <xdr:col>9</xdr:col>
      <xdr:colOff>0</xdr:colOff>
      <xdr:row>46</xdr:row>
      <xdr:rowOff>2</xdr:rowOff>
    </xdr:to>
    <xdr:pic>
      <xdr:nvPicPr>
        <xdr:cNvPr id="108" name="図 107">
          <a:extLst>
            <a:ext uri="{FF2B5EF4-FFF2-40B4-BE49-F238E27FC236}">
              <a16:creationId xmlns:a16="http://schemas.microsoft.com/office/drawing/2014/main" id="{C2D79CA7-7CD6-400C-8AF1-8D394CABE339}"/>
            </a:ext>
          </a:extLst>
        </xdr:cNvPr>
        <xdr:cNvPicPr>
          <a:picLocks noChangeAspect="1"/>
        </xdr:cNvPicPr>
      </xdr:nvPicPr>
      <xdr:blipFill>
        <a:blip xmlns:r="http://schemas.openxmlformats.org/officeDocument/2006/relationships" r:embed="rId3"/>
        <a:stretch>
          <a:fillRect/>
        </a:stretch>
      </xdr:blipFill>
      <xdr:spPr>
        <a:xfrm>
          <a:off x="0" y="7065819"/>
          <a:ext cx="5985164" cy="3532909"/>
        </a:xfrm>
        <a:prstGeom prst="rect">
          <a:avLst/>
        </a:prstGeom>
        <a:ln>
          <a:solidFill>
            <a:sysClr val="windowText" lastClr="000000"/>
          </a:solidFill>
        </a:ln>
      </xdr:spPr>
    </xdr:pic>
    <xdr:clientData/>
  </xdr:twoCellAnchor>
  <xdr:twoCellAnchor editAs="oneCell">
    <xdr:from>
      <xdr:col>9</xdr:col>
      <xdr:colOff>0</xdr:colOff>
      <xdr:row>1</xdr:row>
      <xdr:rowOff>0</xdr:rowOff>
    </xdr:from>
    <xdr:to>
      <xdr:col>18</xdr:col>
      <xdr:colOff>1</xdr:colOff>
      <xdr:row>16</xdr:row>
      <xdr:rowOff>0</xdr:rowOff>
    </xdr:to>
    <xdr:pic>
      <xdr:nvPicPr>
        <xdr:cNvPr id="4" name="図 3">
          <a:extLst>
            <a:ext uri="{FF2B5EF4-FFF2-40B4-BE49-F238E27FC236}">
              <a16:creationId xmlns:a16="http://schemas.microsoft.com/office/drawing/2014/main" id="{4CAE05A2-D905-4410-B7CA-002491C8760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34808" y="488462"/>
          <a:ext cx="5934808" cy="3443653"/>
        </a:xfrm>
        <a:prstGeom prst="rect">
          <a:avLst/>
        </a:prstGeom>
        <a:noFill/>
        <a:ln>
          <a:solidFill>
            <a:schemeClr val="tx1"/>
          </a:solidFill>
        </a:ln>
      </xdr:spPr>
    </xdr:pic>
    <xdr:clientData/>
  </xdr:twoCellAnchor>
  <xdr:twoCellAnchor editAs="oneCell">
    <xdr:from>
      <xdr:col>9</xdr:col>
      <xdr:colOff>0</xdr:colOff>
      <xdr:row>16</xdr:row>
      <xdr:rowOff>0</xdr:rowOff>
    </xdr:from>
    <xdr:to>
      <xdr:col>18</xdr:col>
      <xdr:colOff>0</xdr:colOff>
      <xdr:row>31</xdr:row>
      <xdr:rowOff>0</xdr:rowOff>
    </xdr:to>
    <xdr:pic>
      <xdr:nvPicPr>
        <xdr:cNvPr id="175" name="図 174">
          <a:extLst>
            <a:ext uri="{FF2B5EF4-FFF2-40B4-BE49-F238E27FC236}">
              <a16:creationId xmlns:a16="http://schemas.microsoft.com/office/drawing/2014/main" id="{29FFA64C-4A4A-A629-D240-022E2713FCD4}"/>
            </a:ext>
          </a:extLst>
        </xdr:cNvPr>
        <xdr:cNvPicPr>
          <a:picLocks noChangeAspect="1"/>
        </xdr:cNvPicPr>
      </xdr:nvPicPr>
      <xdr:blipFill>
        <a:blip xmlns:r="http://schemas.openxmlformats.org/officeDocument/2006/relationships" r:embed="rId5"/>
        <a:stretch>
          <a:fillRect/>
        </a:stretch>
      </xdr:blipFill>
      <xdr:spPr>
        <a:xfrm>
          <a:off x="5934808" y="3932115"/>
          <a:ext cx="5934807" cy="3443654"/>
        </a:xfrm>
        <a:prstGeom prst="rect">
          <a:avLst/>
        </a:prstGeom>
        <a:ln>
          <a:solidFill>
            <a:srgbClr val="000000"/>
          </a:solidFill>
        </a:ln>
      </xdr:spPr>
    </xdr:pic>
    <xdr:clientData/>
  </xdr:twoCellAnchor>
  <xdr:twoCellAnchor editAs="oneCell">
    <xdr:from>
      <xdr:col>9</xdr:col>
      <xdr:colOff>0</xdr:colOff>
      <xdr:row>31</xdr:row>
      <xdr:rowOff>0</xdr:rowOff>
    </xdr:from>
    <xdr:to>
      <xdr:col>18</xdr:col>
      <xdr:colOff>0</xdr:colOff>
      <xdr:row>46</xdr:row>
      <xdr:rowOff>0</xdr:rowOff>
    </xdr:to>
    <xdr:pic>
      <xdr:nvPicPr>
        <xdr:cNvPr id="177" name="図 176">
          <a:extLst>
            <a:ext uri="{FF2B5EF4-FFF2-40B4-BE49-F238E27FC236}">
              <a16:creationId xmlns:a16="http://schemas.microsoft.com/office/drawing/2014/main" id="{8A47BDBF-AB70-2EEE-3ABA-505752780E29}"/>
            </a:ext>
          </a:extLst>
        </xdr:cNvPr>
        <xdr:cNvPicPr>
          <a:picLocks noChangeAspect="1"/>
        </xdr:cNvPicPr>
      </xdr:nvPicPr>
      <xdr:blipFill>
        <a:blip xmlns:r="http://schemas.openxmlformats.org/officeDocument/2006/relationships" r:embed="rId6"/>
        <a:stretch>
          <a:fillRect/>
        </a:stretch>
      </xdr:blipFill>
      <xdr:spPr>
        <a:xfrm>
          <a:off x="5916706" y="7433235"/>
          <a:ext cx="5916706" cy="3473824"/>
        </a:xfrm>
        <a:prstGeom prst="rect">
          <a:avLst/>
        </a:prstGeom>
        <a:ln>
          <a:solidFill>
            <a:srgbClr val="000000"/>
          </a:solidFill>
        </a:ln>
      </xdr:spPr>
    </xdr:pic>
    <xdr:clientData/>
  </xdr:twoCellAnchor>
  <xdr:twoCellAnchor editAs="oneCell">
    <xdr:from>
      <xdr:col>9</xdr:col>
      <xdr:colOff>0</xdr:colOff>
      <xdr:row>46</xdr:row>
      <xdr:rowOff>0</xdr:rowOff>
    </xdr:from>
    <xdr:to>
      <xdr:col>18</xdr:col>
      <xdr:colOff>0</xdr:colOff>
      <xdr:row>61</xdr:row>
      <xdr:rowOff>0</xdr:rowOff>
    </xdr:to>
    <xdr:pic>
      <xdr:nvPicPr>
        <xdr:cNvPr id="178" name="図 177">
          <a:extLst>
            <a:ext uri="{FF2B5EF4-FFF2-40B4-BE49-F238E27FC236}">
              <a16:creationId xmlns:a16="http://schemas.microsoft.com/office/drawing/2014/main" id="{5827C459-F950-2BC0-30F6-E3D8DEFD405C}"/>
            </a:ext>
          </a:extLst>
        </xdr:cNvPr>
        <xdr:cNvPicPr>
          <a:picLocks noChangeAspect="1"/>
        </xdr:cNvPicPr>
      </xdr:nvPicPr>
      <xdr:blipFill>
        <a:blip xmlns:r="http://schemas.openxmlformats.org/officeDocument/2006/relationships" r:embed="rId7"/>
        <a:stretch>
          <a:fillRect/>
        </a:stretch>
      </xdr:blipFill>
      <xdr:spPr>
        <a:xfrm>
          <a:off x="5916706" y="10907059"/>
          <a:ext cx="5916706" cy="3473823"/>
        </a:xfrm>
        <a:prstGeom prst="rect">
          <a:avLst/>
        </a:prstGeom>
        <a:ln>
          <a:solidFill>
            <a:srgbClr val="000000"/>
          </a:solidFill>
        </a:ln>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iri-tokyo.jp/kiki/index.php?no=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30686-C650-4C71-B11C-4289394833EF}">
  <sheetPr codeName="Sheet1"/>
  <dimension ref="A1:E14"/>
  <sheetViews>
    <sheetView tabSelected="1" zoomScaleNormal="100" workbookViewId="0">
      <selection activeCell="B5" sqref="B5"/>
    </sheetView>
  </sheetViews>
  <sheetFormatPr defaultColWidth="8.75" defaultRowHeight="18"/>
  <cols>
    <col min="1" max="1" width="42.25" style="6" bestFit="1" customWidth="1"/>
    <col min="2" max="2" width="49.58203125" style="6" bestFit="1" customWidth="1"/>
    <col min="3" max="3" width="5.25" style="17" bestFit="1" customWidth="1"/>
    <col min="4" max="4" width="5.5" style="17" bestFit="1" customWidth="1"/>
    <col min="5" max="5" width="9.83203125" style="17" bestFit="1" customWidth="1"/>
    <col min="6" max="16384" width="8.75" style="6"/>
  </cols>
  <sheetData>
    <row r="1" spans="1:5" ht="18.5" thickBot="1">
      <c r="A1" s="13" t="s">
        <v>0</v>
      </c>
      <c r="B1" s="14" t="s">
        <v>1</v>
      </c>
      <c r="C1" s="15" t="s">
        <v>2</v>
      </c>
      <c r="D1" s="15" t="s">
        <v>3</v>
      </c>
      <c r="E1" s="15" t="s">
        <v>4</v>
      </c>
    </row>
    <row r="2" spans="1:5">
      <c r="A2" s="1" t="s">
        <v>5</v>
      </c>
      <c r="B2" s="9" t="s">
        <v>6</v>
      </c>
      <c r="C2" s="15">
        <f>IF(B2="一般企業",1,0)</f>
        <v>0</v>
      </c>
      <c r="D2" s="15" t="s">
        <v>7</v>
      </c>
      <c r="E2" s="15" t="s">
        <v>7</v>
      </c>
    </row>
    <row r="3" spans="1:5">
      <c r="A3" s="1" t="s">
        <v>8</v>
      </c>
      <c r="B3" s="10" t="s">
        <v>9</v>
      </c>
      <c r="C3" s="15" cm="1">
        <f t="array" ref="C3">_xlfn.SWITCH(B3, 設定!B3, 設定!C3, 設定!B4, 設定!C4, 設定!B5, 設定!C5, 設定!C6)</f>
        <v>0</v>
      </c>
      <c r="D3" s="15">
        <f>IF($C$2=0,設定!I4,設定!J4)</f>
        <v>770</v>
      </c>
      <c r="E3" s="15">
        <f>C3*D3</f>
        <v>0</v>
      </c>
    </row>
    <row r="4" spans="1:5">
      <c r="A4" s="1" t="s">
        <v>10</v>
      </c>
      <c r="B4" s="10" t="s">
        <v>9</v>
      </c>
      <c r="C4" s="15" cm="1">
        <f t="array" ref="C4">_xlfn.SWITCH(B4, 設定!B3, 設定!C3, 設定!B4, 設定!C4, 設定!B5, 設定!C5, 設定!C6)</f>
        <v>0</v>
      </c>
      <c r="D4" s="15">
        <f>IF($C$2=0,設定!I5,設定!J5)</f>
        <v>930</v>
      </c>
      <c r="E4" s="15">
        <f t="shared" ref="E4:E10" si="0">C4*D4</f>
        <v>0</v>
      </c>
    </row>
    <row r="5" spans="1:5">
      <c r="A5" s="1" t="s">
        <v>11</v>
      </c>
      <c r="B5" s="10" t="s">
        <v>9</v>
      </c>
      <c r="C5" s="15" cm="1">
        <f t="array" ref="C5">_xlfn.SWITCH(B5, 設定!B3, 設定!C3, 設定!B4, 設定!C4, 設定!B5, 設定!C5, 設定!C6)</f>
        <v>0</v>
      </c>
      <c r="D5" s="15">
        <f>IF($C$2=0,設定!I6,設定!J6)</f>
        <v>2390</v>
      </c>
      <c r="E5" s="15">
        <f t="shared" si="0"/>
        <v>0</v>
      </c>
    </row>
    <row r="6" spans="1:5">
      <c r="A6" s="1" t="s">
        <v>13</v>
      </c>
      <c r="B6" s="10" t="s">
        <v>14</v>
      </c>
      <c r="C6" s="15">
        <f>IF(B6="する", 1, 0)*C9</f>
        <v>0</v>
      </c>
      <c r="D6" s="15">
        <f>IF($C$2=0,設定!I8,設定!J8)</f>
        <v>50</v>
      </c>
      <c r="E6" s="15">
        <f t="shared" si="0"/>
        <v>0</v>
      </c>
    </row>
    <row r="7" spans="1:5" ht="18.5" thickBot="1">
      <c r="A7" s="1" t="s">
        <v>15</v>
      </c>
      <c r="B7" s="10" t="s">
        <v>14</v>
      </c>
      <c r="C7" s="15">
        <f>IF(B7="する", 1, 0)*C9</f>
        <v>0</v>
      </c>
      <c r="D7" s="15">
        <f>IF($C$2=0,設定!I8,設定!J8)</f>
        <v>50</v>
      </c>
      <c r="E7" s="15">
        <f t="shared" si="0"/>
        <v>0</v>
      </c>
    </row>
    <row r="8" spans="1:5">
      <c r="A8" s="2" t="s">
        <v>16</v>
      </c>
      <c r="B8" s="24" t="str">
        <f>IF(COUNTIF(B3:B4,"*0*")=0,"しない","する")</f>
        <v>しない</v>
      </c>
      <c r="C8" s="15">
        <f>IF(B8="する", 1, 0)</f>
        <v>0</v>
      </c>
      <c r="D8" s="15">
        <f>IF($C$2=0,設定!I14,設定!J14)</f>
        <v>50</v>
      </c>
      <c r="E8" s="15">
        <f t="shared" si="0"/>
        <v>0</v>
      </c>
    </row>
    <row r="9" spans="1:5">
      <c r="A9" s="3" t="s">
        <v>17</v>
      </c>
      <c r="B9" s="7" t="s">
        <v>18</v>
      </c>
      <c r="C9" s="15">
        <f>IF(MAX(C3:C5)=設定!C6,設定!C6,IF(SUM(_xlfn.UNIQUE(C3:C5))=5,5,MAX(C3:C5)))</f>
        <v>0</v>
      </c>
      <c r="D9" s="15">
        <f>IF($C$2=0,設定!I3,設定!J3)</f>
        <v>3690</v>
      </c>
      <c r="E9" s="15">
        <f t="shared" si="0"/>
        <v>0</v>
      </c>
    </row>
    <row r="10" spans="1:5" ht="18.5" thickBot="1">
      <c r="A10" s="3" t="s">
        <v>19</v>
      </c>
      <c r="B10" s="8" t="s">
        <v>18</v>
      </c>
      <c r="C10" s="15">
        <f>IF(B10="する",1,0)*COUNTIF(C3:C7,"&lt;&gt;0")</f>
        <v>0</v>
      </c>
      <c r="D10" s="15">
        <f>IF($C$2=0,設定!I13,設定!J13)</f>
        <v>1130</v>
      </c>
      <c r="E10" s="15">
        <f t="shared" si="0"/>
        <v>0</v>
      </c>
    </row>
    <row r="11" spans="1:5" ht="18.5" thickBot="1">
      <c r="A11" s="4" t="s">
        <v>20</v>
      </c>
      <c r="B11" s="11">
        <f>SUM(E3:E10)</f>
        <v>0</v>
      </c>
      <c r="C11" s="16" t="s">
        <v>21</v>
      </c>
      <c r="D11" s="15"/>
      <c r="E11" s="15"/>
    </row>
    <row r="12" spans="1:5">
      <c r="A12" s="3" t="s">
        <v>22</v>
      </c>
      <c r="B12" s="12" t="str">
        <f>IF(B5&lt;&gt;"なし",IF(B4&lt;&gt;"なし","放射エミッションと放射イミュニティは併用できません",""),"")</f>
        <v/>
      </c>
    </row>
    <row r="13" spans="1:5">
      <c r="A13" s="20" t="str">
        <f>設定!$L$2</f>
        <v>※機器利用料金の試算支援を目的としており、内容を保証するものではございません。</v>
      </c>
      <c r="B13" s="19"/>
    </row>
    <row r="14" spans="1:5">
      <c r="A14" s="21" t="str">
        <f>HYPERLINK(設定!$K$4,設定!$K$3)</f>
        <v>※最新の単位時間当たりの各機器利用料金はこちらをご確認ください。</v>
      </c>
      <c r="B14" s="19"/>
    </row>
  </sheetData>
  <sheetProtection algorithmName="SHA-512" hashValue="fJ4HagTkhrKaKd6qVJCNZ6GofhcLhp/r1iocO9I5HUMtNj5LLOdubirpCCh+6oKEWmoUl5geWesL9KTb66hTlw==" saltValue="3TKGf6asBlaZlZs8oWl5PQ==" spinCount="100000" sheet="1" objects="1" scenarios="1"/>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4CEC1036-C00C-4C23-BD92-1F3C58B551A2}">
          <x14:formula1>
            <xm:f>設定!$F$3:$F$4</xm:f>
          </x14:formula1>
          <xm:sqref>B6:B8</xm:sqref>
        </x14:dataValidation>
        <x14:dataValidation type="list" allowBlank="1" showInputMessage="1" showErrorMessage="1" xr:uid="{B32F0876-6ADD-43D9-9D8D-D342B06FE333}">
          <x14:formula1>
            <xm:f>設定!$B$3:$B$6</xm:f>
          </x14:formula1>
          <xm:sqref>B3:B5</xm:sqref>
        </x14:dataValidation>
        <x14:dataValidation type="list" allowBlank="1" showInputMessage="1" showErrorMessage="1" xr:uid="{B85E5498-318B-430F-A3B8-6DD770FBF0A4}">
          <x14:formula1>
            <xm:f>設定!$G$3:$G$4</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59BF1-3DC1-4923-A11D-413513D3C87F}">
  <sheetPr codeName="Sheet2"/>
  <dimension ref="A1:E13"/>
  <sheetViews>
    <sheetView workbookViewId="0">
      <selection activeCell="B5" sqref="B5"/>
    </sheetView>
  </sheetViews>
  <sheetFormatPr defaultColWidth="8.75" defaultRowHeight="18"/>
  <cols>
    <col min="1" max="1" width="42.25" style="6" bestFit="1" customWidth="1"/>
    <col min="2" max="2" width="30.83203125" style="6" customWidth="1"/>
    <col min="3" max="3" width="7" style="17" bestFit="1" customWidth="1"/>
    <col min="4" max="4" width="6.5" style="17" bestFit="1" customWidth="1"/>
    <col min="5" max="5" width="9.83203125" style="17" bestFit="1" customWidth="1"/>
    <col min="6" max="16384" width="8.75" style="6"/>
  </cols>
  <sheetData>
    <row r="1" spans="1:5" ht="18.5" thickBot="1">
      <c r="A1" s="13" t="s">
        <v>0</v>
      </c>
      <c r="B1" s="14" t="s">
        <v>1</v>
      </c>
      <c r="C1" s="15" t="s">
        <v>2</v>
      </c>
      <c r="D1" s="15" t="s">
        <v>3</v>
      </c>
      <c r="E1" s="15" t="s">
        <v>4</v>
      </c>
    </row>
    <row r="2" spans="1:5">
      <c r="A2" s="1" t="s">
        <v>5</v>
      </c>
      <c r="B2" s="9" t="s">
        <v>6</v>
      </c>
      <c r="C2" s="15">
        <f>IF(B2="一般企業",1,0)</f>
        <v>0</v>
      </c>
      <c r="D2" s="15" t="s">
        <v>7</v>
      </c>
      <c r="E2" s="15" t="s">
        <v>7</v>
      </c>
    </row>
    <row r="3" spans="1:5">
      <c r="A3" s="1" t="s">
        <v>23</v>
      </c>
      <c r="B3" s="10" t="s">
        <v>9</v>
      </c>
      <c r="C3" s="15" cm="1">
        <f t="array" ref="C3">_xlfn.SWITCH(B3, 設定!B3, 設定!C3, 設定!B4, 設定!C4, 設定!B5, 設定!C5, 設定!C6)</f>
        <v>0</v>
      </c>
      <c r="D3" s="15">
        <f>IF($C$2=0,設定!I7,設定!J7)</f>
        <v>14400</v>
      </c>
      <c r="E3" s="15" t="s">
        <v>7</v>
      </c>
    </row>
    <row r="4" spans="1:5">
      <c r="A4" s="1" t="s">
        <v>24</v>
      </c>
      <c r="B4" s="10" t="s">
        <v>9</v>
      </c>
      <c r="C4" s="15" cm="1">
        <f t="array" ref="C4">_xlfn.SWITCH(B4, 設定!B3, 設定!C3, 設定!B4, 設定!C4, 設定!B5, 設定!C5, 設定!C6)</f>
        <v>0</v>
      </c>
      <c r="D4" s="15">
        <f>IF($C$2=0,設定!I7,設定!J7)</f>
        <v>14400</v>
      </c>
      <c r="E4" s="15" t="s">
        <v>7</v>
      </c>
    </row>
    <row r="5" spans="1:5">
      <c r="A5" s="1" t="s">
        <v>25</v>
      </c>
      <c r="B5" s="10" t="s">
        <v>9</v>
      </c>
      <c r="C5" s="15" cm="1">
        <f t="array" ref="C5">_xlfn.SWITCH(B5, 設定!B3, 設定!C3, 設定!B4, 設定!C4, 設定!B5, 設定!C5, 設定!C6)</f>
        <v>0</v>
      </c>
      <c r="D5" s="15">
        <f>IF($C$2=0,設定!I7,設定!J7)</f>
        <v>14400</v>
      </c>
      <c r="E5" s="15" t="s">
        <v>7</v>
      </c>
    </row>
    <row r="6" spans="1:5">
      <c r="A6" s="1" t="s">
        <v>13</v>
      </c>
      <c r="B6" s="10" t="s">
        <v>14</v>
      </c>
      <c r="C6" s="15">
        <f>IF(B6="する", 1, 0)*C9</f>
        <v>0</v>
      </c>
      <c r="D6" s="15">
        <f>IF($C$2=0,設定!I8,設定!J8)</f>
        <v>50</v>
      </c>
      <c r="E6" s="15">
        <f t="shared" ref="E6:E10" si="0">C6*D6</f>
        <v>0</v>
      </c>
    </row>
    <row r="7" spans="1:5" ht="18.5" thickBot="1">
      <c r="A7" s="1" t="s">
        <v>15</v>
      </c>
      <c r="B7" s="23" t="s">
        <v>14</v>
      </c>
      <c r="C7" s="15">
        <f>IF(B7="する", 1, 0)*C9</f>
        <v>0</v>
      </c>
      <c r="D7" s="15">
        <f>IF($C$2=0,設定!I8,設定!J8)</f>
        <v>50</v>
      </c>
      <c r="E7" s="15">
        <f t="shared" si="0"/>
        <v>0</v>
      </c>
    </row>
    <row r="8" spans="1:5">
      <c r="A8" s="2" t="s">
        <v>26</v>
      </c>
      <c r="B8" s="24" t="str">
        <f>IF(COUNTIF(B3:B5,"*0*")=0,"しない","する")</f>
        <v>しない</v>
      </c>
      <c r="C8" s="15">
        <f>IF(B8="する", 1, 0)</f>
        <v>0</v>
      </c>
      <c r="D8" s="15">
        <f>IF($C$2=0,設定!I14,設定!J14)</f>
        <v>50</v>
      </c>
      <c r="E8" s="15">
        <f t="shared" si="0"/>
        <v>0</v>
      </c>
    </row>
    <row r="9" spans="1:5">
      <c r="A9" s="3" t="s">
        <v>27</v>
      </c>
      <c r="B9" s="7" t="s">
        <v>18</v>
      </c>
      <c r="C9" s="15">
        <f>IF(MAX(C3:C5)=設定!C6,設定!C6,IF(SUM(_xlfn.UNIQUE(C3:C5))=5,5,MAX(C3:C5)))</f>
        <v>0</v>
      </c>
      <c r="D9" s="15">
        <f>IF($C$2=0,設定!I7,設定!J7)</f>
        <v>14400</v>
      </c>
      <c r="E9" s="15">
        <f t="shared" si="0"/>
        <v>0</v>
      </c>
    </row>
    <row r="10" spans="1:5" ht="18.5" thickBot="1">
      <c r="A10" s="3" t="s">
        <v>19</v>
      </c>
      <c r="B10" s="8" t="s">
        <v>18</v>
      </c>
      <c r="C10" s="15">
        <f>IF(B10="する",1,0)*COUNTIF(C3:C7,"&lt;&gt;0")</f>
        <v>0</v>
      </c>
      <c r="D10" s="15">
        <f>IF($C$2=0,設定!I13,設定!J13)</f>
        <v>1130</v>
      </c>
      <c r="E10" s="15">
        <f t="shared" si="0"/>
        <v>0</v>
      </c>
    </row>
    <row r="11" spans="1:5" ht="18.5" thickBot="1">
      <c r="A11" s="5" t="s">
        <v>28</v>
      </c>
      <c r="B11" s="11">
        <f>SUM(E3:E10)</f>
        <v>0</v>
      </c>
      <c r="C11" s="16" t="s">
        <v>21</v>
      </c>
      <c r="D11" s="15"/>
      <c r="E11" s="15"/>
    </row>
    <row r="12" spans="1:5">
      <c r="A12" s="20" t="str">
        <f>設定!$L$2</f>
        <v>※機器利用料金の試算支援を目的としており、内容を保証するものではございません。</v>
      </c>
      <c r="B12" s="19"/>
    </row>
    <row r="13" spans="1:5">
      <c r="A13" s="21" t="str">
        <f>HYPERLINK(設定!$K$4,設定!$K$3)</f>
        <v>※最新の単位時間当たりの各機器利用料金はこちらをご確認ください。</v>
      </c>
      <c r="B13" s="19"/>
    </row>
  </sheetData>
  <sheetProtection algorithmName="SHA-512" hashValue="D8k14FmJ1zFl47JetDJBck/rGmP++MaXcQD3LZyEmTXjKefHQXrzY2GV11UKKpqx5dXaATz6hR/+Z38SAjwQcw==" saltValue="0CRhcxz0sQSGV6t01Y9TSg==" spinCount="100000" sheet="1" objects="1" scenarios="1"/>
  <phoneticPr fontId="1"/>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6520AC86-629D-40C8-96BF-98C496FE83DB}">
          <x14:formula1>
            <xm:f>設定!$G$3:$G$4</xm:f>
          </x14:formula1>
          <xm:sqref>B2</xm:sqref>
        </x14:dataValidation>
        <x14:dataValidation type="list" allowBlank="1" showInputMessage="1" showErrorMessage="1" xr:uid="{6B6BF9D1-530A-447C-A7EF-17DFC4C608E2}">
          <x14:formula1>
            <xm:f>設定!$B$3:$B$6</xm:f>
          </x14:formula1>
          <xm:sqref>B3:B5</xm:sqref>
        </x14:dataValidation>
        <x14:dataValidation type="list" allowBlank="1" showInputMessage="1" showErrorMessage="1" xr:uid="{2DDCB31E-C4FF-46CB-AB7A-8512EF197F4D}">
          <x14:formula1>
            <xm:f>設定!$F$3:$F$4</xm:f>
          </x14:formula1>
          <xm:sqref>B6:B8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80BCC-D702-4F29-AC58-925AFA85061F}">
  <sheetPr codeName="Sheet3"/>
  <dimension ref="A1:H14"/>
  <sheetViews>
    <sheetView zoomScale="85" zoomScaleNormal="85" workbookViewId="0">
      <selection activeCell="B3" sqref="B3"/>
    </sheetView>
  </sheetViews>
  <sheetFormatPr defaultColWidth="8.75" defaultRowHeight="18"/>
  <cols>
    <col min="1" max="1" width="31.33203125" style="6" bestFit="1" customWidth="1"/>
    <col min="2" max="2" width="22.25" style="6" customWidth="1"/>
    <col min="3" max="3" width="5.25" style="6" bestFit="1" customWidth="1"/>
    <col min="4" max="4" width="5.5" style="6" bestFit="1" customWidth="1"/>
    <col min="5" max="5" width="9.83203125" style="6" bestFit="1" customWidth="1"/>
    <col min="6" max="16384" width="8.75" style="6"/>
  </cols>
  <sheetData>
    <row r="1" spans="1:8" ht="18.5" thickBot="1">
      <c r="A1" s="13" t="s">
        <v>0</v>
      </c>
      <c r="B1" s="14" t="s">
        <v>1</v>
      </c>
      <c r="C1" s="15" t="s">
        <v>2</v>
      </c>
      <c r="D1" s="15" t="s">
        <v>3</v>
      </c>
      <c r="E1" s="15" t="s">
        <v>4</v>
      </c>
      <c r="F1" s="17"/>
      <c r="G1" s="17"/>
      <c r="H1" s="17"/>
    </row>
    <row r="2" spans="1:8">
      <c r="A2" s="1" t="s">
        <v>5</v>
      </c>
      <c r="B2" s="9" t="s">
        <v>6</v>
      </c>
      <c r="C2" s="15">
        <f>IF(B2="一般企業",1,0)</f>
        <v>0</v>
      </c>
      <c r="D2" s="15" t="s">
        <v>7</v>
      </c>
      <c r="E2" s="15" t="s">
        <v>7</v>
      </c>
      <c r="F2" s="17"/>
      <c r="G2" s="17"/>
      <c r="H2" s="17"/>
    </row>
    <row r="3" spans="1:8">
      <c r="A3" s="1" t="s">
        <v>29</v>
      </c>
      <c r="B3" s="10" t="s">
        <v>9</v>
      </c>
      <c r="C3" s="15" cm="1">
        <f t="array" ref="C3">_xlfn.SWITCH(B3, 設定!D3, 設定!E3, 設定!D4, 設定!E4, 設定!D5, 設定!E5, 設定!E6)</f>
        <v>0</v>
      </c>
      <c r="D3" s="15">
        <f>IF($C$2=0,設定!I8,設定!J8)</f>
        <v>50</v>
      </c>
      <c r="E3" s="15">
        <f t="shared" ref="E3:E9" si="0">C3*D3</f>
        <v>0</v>
      </c>
      <c r="F3" s="17"/>
      <c r="G3" s="17"/>
      <c r="H3" s="17"/>
    </row>
    <row r="4" spans="1:8">
      <c r="A4" s="1" t="s">
        <v>30</v>
      </c>
      <c r="B4" s="10" t="s">
        <v>9</v>
      </c>
      <c r="C4" s="15" cm="1">
        <f t="array" ref="C4">_xlfn.SWITCH(B4, 設定!D3, 設定!E3, 設定!D4, 設定!E4, 設定!D5, 設定!E5, 設定!E6)</f>
        <v>0</v>
      </c>
      <c r="D4" s="15">
        <f>IF($C$2=0,設定!I8,設定!J8)</f>
        <v>50</v>
      </c>
      <c r="E4" s="15">
        <f t="shared" si="0"/>
        <v>0</v>
      </c>
      <c r="F4" s="17"/>
      <c r="G4" s="17"/>
      <c r="H4" s="17"/>
    </row>
    <row r="5" spans="1:8">
      <c r="A5" s="22" t="s">
        <v>31</v>
      </c>
      <c r="B5" s="10" t="s">
        <v>9</v>
      </c>
      <c r="C5" s="15" cm="1">
        <f t="array" ref="C5">_xlfn.SWITCH(B5, 設定!B3, 設定!C3, 設定!B4, 設定!C4, 設定!B5, 設定!C5, 設定!C6)</f>
        <v>0</v>
      </c>
      <c r="D5" s="15">
        <f>IF($C$2=0,設定!I10,設定!J10)</f>
        <v>1060</v>
      </c>
      <c r="E5" s="15">
        <f t="shared" si="0"/>
        <v>0</v>
      </c>
      <c r="F5" s="17"/>
      <c r="G5" s="17"/>
      <c r="H5" s="17"/>
    </row>
    <row r="6" spans="1:8">
      <c r="A6" s="22" t="s">
        <v>32</v>
      </c>
      <c r="B6" s="10" t="s">
        <v>9</v>
      </c>
      <c r="C6" s="15" cm="1">
        <f t="array" ref="C6">_xlfn.SWITCH(B6, 設定!B3, 設定!C3, 設定!B4, 設定!C4, 設定!B5, 設定!C5, 設定!C6)</f>
        <v>0</v>
      </c>
      <c r="D6" s="15">
        <f>IF($C$2=0,設定!I11,設定!J11)</f>
        <v>630</v>
      </c>
      <c r="E6" s="15">
        <f t="shared" si="0"/>
        <v>0</v>
      </c>
      <c r="F6" s="17"/>
      <c r="G6" s="17"/>
      <c r="H6" s="17"/>
    </row>
    <row r="7" spans="1:8">
      <c r="A7" s="22" t="s">
        <v>33</v>
      </c>
      <c r="B7" s="10" t="s">
        <v>9</v>
      </c>
      <c r="C7" s="15" cm="1">
        <f t="array" ref="C7">_xlfn.SWITCH(B7, 設定!B3, 設定!C3, 設定!B4, 設定!C4, 設定!B5, 設定!C5, 設定!C6)</f>
        <v>0</v>
      </c>
      <c r="D7" s="15">
        <f>IF($C$2=0,設定!I12,設定!J12)</f>
        <v>490</v>
      </c>
      <c r="E7" s="15">
        <f t="shared" si="0"/>
        <v>0</v>
      </c>
      <c r="F7" s="17"/>
      <c r="G7" s="17"/>
      <c r="H7" s="17"/>
    </row>
    <row r="8" spans="1:8">
      <c r="A8" s="3" t="s">
        <v>34</v>
      </c>
      <c r="B8" s="7" t="s">
        <v>18</v>
      </c>
      <c r="C8" s="15">
        <f>IF(MAX(F11)=設定!B6,設定!B6,IF(SUM(_xlfn.UNIQUE(C3:C7))=5,5,MAX(C3:C7)))</f>
        <v>0</v>
      </c>
      <c r="D8" s="15">
        <f>IF($C$2=0,設定!I9,設定!J9)</f>
        <v>530</v>
      </c>
      <c r="E8" s="15">
        <f t="shared" si="0"/>
        <v>0</v>
      </c>
      <c r="F8" s="17"/>
      <c r="G8" s="17"/>
      <c r="H8" s="17"/>
    </row>
    <row r="9" spans="1:8" ht="18.5" thickBot="1">
      <c r="A9" s="3" t="s">
        <v>19</v>
      </c>
      <c r="B9" s="8" t="s">
        <v>18</v>
      </c>
      <c r="C9" s="15">
        <f>IF(B9="する",1,0)*COUNTIF(C3:C7,"&lt;&gt;0")</f>
        <v>0</v>
      </c>
      <c r="D9" s="15">
        <f>IF($C$2=0,設定!I13,設定!J13)</f>
        <v>1130</v>
      </c>
      <c r="E9" s="15">
        <f t="shared" si="0"/>
        <v>0</v>
      </c>
      <c r="F9" s="17"/>
      <c r="G9" s="17"/>
      <c r="H9" s="17"/>
    </row>
    <row r="10" spans="1:8" ht="18.5" thickBot="1">
      <c r="A10" s="5" t="s">
        <v>35</v>
      </c>
      <c r="B10" s="11">
        <f>SUM(E3:E9)</f>
        <v>0</v>
      </c>
      <c r="C10" s="16" t="s">
        <v>21</v>
      </c>
      <c r="D10" s="15"/>
      <c r="E10" s="15"/>
      <c r="F10" s="17"/>
      <c r="G10" s="17"/>
      <c r="H10" s="17"/>
    </row>
    <row r="11" spans="1:8">
      <c r="A11" s="20" t="str">
        <f>設定!$L$2</f>
        <v>※機器利用料金の試算支援を目的としており、内容を保証するものではございません。</v>
      </c>
      <c r="B11" s="19"/>
      <c r="C11" s="17"/>
      <c r="D11" s="17"/>
      <c r="E11" s="17"/>
      <c r="F11" s="17"/>
      <c r="G11" s="17"/>
      <c r="H11" s="17"/>
    </row>
    <row r="12" spans="1:8">
      <c r="A12" s="21" t="str">
        <f>HYPERLINK(設定!$K$4,設定!$K$3)</f>
        <v>※最新の単位時間当たりの各機器利用料金はこちらをご確認ください。</v>
      </c>
      <c r="B12" s="19"/>
      <c r="C12" s="17"/>
      <c r="D12" s="17"/>
      <c r="E12" s="17"/>
      <c r="F12" s="17"/>
      <c r="G12" s="17"/>
      <c r="H12" s="17"/>
    </row>
    <row r="13" spans="1:8">
      <c r="C13" s="17"/>
      <c r="D13" s="17"/>
      <c r="E13" s="17"/>
      <c r="F13" s="17"/>
      <c r="G13" s="17"/>
      <c r="H13" s="17"/>
    </row>
    <row r="14" spans="1:8">
      <c r="C14" s="17"/>
      <c r="D14" s="17"/>
      <c r="E14" s="17"/>
      <c r="F14" s="17"/>
      <c r="G14" s="17"/>
      <c r="H14" s="17"/>
    </row>
  </sheetData>
  <sheetProtection algorithmName="SHA-512" hashValue="CpI6utfIp7+9b87/j8SRcH57W2P7NTOTn+itL7dB8N746jqKHyPQiTyNzntNEJQlO7HMjxbC9SgsQ+4+AoNm9w==" saltValue="sO/hHnANxwKOaSzPJLkRAw==" spinCount="100000" sheet="1" objects="1" scenarios="1"/>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6F52387E-5940-4ED8-B082-F95358F936FC}">
          <x14:formula1>
            <xm:f>設定!$G$3:$G$4</xm:f>
          </x14:formula1>
          <xm:sqref>B2</xm:sqref>
        </x14:dataValidation>
        <x14:dataValidation type="list" allowBlank="1" showInputMessage="1" showErrorMessage="1" xr:uid="{9D67D983-C5CE-4AC0-985B-65214C77A008}">
          <x14:formula1>
            <xm:f>設定!$D$3:$D$6</xm:f>
          </x14:formula1>
          <xm:sqref>B3:B4</xm:sqref>
        </x14:dataValidation>
        <x14:dataValidation type="list" allowBlank="1" showInputMessage="1" showErrorMessage="1" xr:uid="{56897280-262E-4C07-9F79-F5962EBDE488}">
          <x14:formula1>
            <xm:f>設定!$B$3:$B$6</xm:f>
          </x14:formula1>
          <xm:sqref>B5:B7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9005B-9717-4DE0-B600-AF8B8B81759F}">
  <sheetPr codeName="Sheet5"/>
  <dimension ref="D1:M1"/>
  <sheetViews>
    <sheetView view="pageBreakPreview" topLeftCell="A9" zoomScale="85" zoomScaleNormal="85" zoomScaleSheetLayoutView="85" zoomScalePageLayoutView="40" workbookViewId="0">
      <selection activeCell="I57" sqref="I57"/>
    </sheetView>
  </sheetViews>
  <sheetFormatPr defaultRowHeight="18"/>
  <cols>
    <col min="17" max="17" width="8.75" customWidth="1"/>
  </cols>
  <sheetData>
    <row r="1" spans="4:13" ht="38.5">
      <c r="D1" s="25" t="s">
        <v>36</v>
      </c>
      <c r="M1" s="25" t="s">
        <v>37</v>
      </c>
    </row>
  </sheetData>
  <sheetProtection algorithmName="SHA-512" hashValue="2raVWMBtIbd34BEP6eq4EyaCm65xHJgZIyFqMeDcXnF3gnCyHxYYxEaGAKwlirNcYIl8IZXRc0wKrsz07rJz/A==" saltValue="QGp14Gkx5WGwTAchmc3fow==" spinCount="100000" sheet="1" objects="1" scenarios="1"/>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AD105-12BF-467E-A9AB-0D94A9805563}">
  <sheetPr codeName="Sheet4"/>
  <dimension ref="B2:L14"/>
  <sheetViews>
    <sheetView zoomScale="69" workbookViewId="0">
      <selection activeCell="E8" sqref="E8"/>
    </sheetView>
  </sheetViews>
  <sheetFormatPr defaultRowHeight="18"/>
  <cols>
    <col min="2" max="2" width="30.33203125" bestFit="1" customWidth="1"/>
    <col min="3" max="3" width="7" customWidth="1"/>
    <col min="4" max="4" width="16.33203125" bestFit="1" customWidth="1"/>
    <col min="5" max="5" width="16.33203125" customWidth="1"/>
    <col min="6" max="6" width="7.08203125" bestFit="1" customWidth="1"/>
    <col min="7" max="7" width="9" bestFit="1" customWidth="1"/>
    <col min="8" max="8" width="45.08203125" bestFit="1" customWidth="1"/>
    <col min="9" max="10" width="17.25" bestFit="1" customWidth="1"/>
    <col min="11" max="11" width="45.58203125" bestFit="1" customWidth="1"/>
  </cols>
  <sheetData>
    <row r="2" spans="2:12">
      <c r="B2" t="s">
        <v>38</v>
      </c>
      <c r="C2" t="s">
        <v>2</v>
      </c>
      <c r="D2" t="s">
        <v>39</v>
      </c>
      <c r="E2" t="s">
        <v>2</v>
      </c>
      <c r="F2" t="s">
        <v>40</v>
      </c>
      <c r="G2" t="s">
        <v>5</v>
      </c>
      <c r="H2" t="s">
        <v>41</v>
      </c>
      <c r="I2" t="s">
        <v>42</v>
      </c>
      <c r="J2" t="s">
        <v>43</v>
      </c>
      <c r="K2" s="18" t="str">
        <f>HYPERLINK(K4,K3)</f>
        <v>※最新の単位時間当たりの各機器利用料金はこちらをご確認ください。</v>
      </c>
      <c r="L2" t="s">
        <v>44</v>
      </c>
    </row>
    <row r="3" spans="2:12">
      <c r="B3" t="s">
        <v>45</v>
      </c>
      <c r="C3">
        <v>0</v>
      </c>
      <c r="D3" t="s">
        <v>45</v>
      </c>
      <c r="E3">
        <v>0</v>
      </c>
      <c r="F3" t="s">
        <v>46</v>
      </c>
      <c r="G3" t="s">
        <v>6</v>
      </c>
      <c r="H3" t="s">
        <v>47</v>
      </c>
      <c r="I3">
        <v>3690</v>
      </c>
      <c r="J3">
        <v>5340</v>
      </c>
      <c r="K3" t="s">
        <v>48</v>
      </c>
    </row>
    <row r="4" spans="2:12">
      <c r="B4" t="s">
        <v>49</v>
      </c>
      <c r="C4">
        <v>2</v>
      </c>
      <c r="D4" t="s">
        <v>49</v>
      </c>
      <c r="E4">
        <v>2</v>
      </c>
      <c r="F4" t="s">
        <v>18</v>
      </c>
      <c r="G4" t="s">
        <v>50</v>
      </c>
      <c r="H4" t="s">
        <v>8</v>
      </c>
      <c r="I4">
        <v>770</v>
      </c>
      <c r="J4">
        <v>1550</v>
      </c>
      <c r="K4" s="18" t="s">
        <v>51</v>
      </c>
    </row>
    <row r="5" spans="2:12">
      <c r="B5" t="s">
        <v>52</v>
      </c>
      <c r="C5">
        <v>3</v>
      </c>
      <c r="D5" t="s">
        <v>52</v>
      </c>
      <c r="E5">
        <v>3</v>
      </c>
      <c r="H5" t="s">
        <v>10</v>
      </c>
      <c r="I5">
        <v>930</v>
      </c>
      <c r="J5">
        <v>1880</v>
      </c>
    </row>
    <row r="6" spans="2:12">
      <c r="B6" t="s">
        <v>12</v>
      </c>
      <c r="C6">
        <v>6</v>
      </c>
      <c r="D6" t="s">
        <v>12</v>
      </c>
      <c r="E6">
        <v>6</v>
      </c>
      <c r="H6" t="s">
        <v>53</v>
      </c>
      <c r="I6">
        <v>2390</v>
      </c>
      <c r="J6">
        <v>2890</v>
      </c>
    </row>
    <row r="7" spans="2:12">
      <c r="H7" t="s">
        <v>54</v>
      </c>
      <c r="I7">
        <v>14400</v>
      </c>
      <c r="J7">
        <v>21730</v>
      </c>
    </row>
    <row r="8" spans="2:12">
      <c r="H8" t="s">
        <v>55</v>
      </c>
      <c r="I8">
        <v>50</v>
      </c>
      <c r="J8">
        <v>70</v>
      </c>
    </row>
    <row r="9" spans="2:12">
      <c r="H9" t="s">
        <v>56</v>
      </c>
      <c r="I9">
        <v>530</v>
      </c>
      <c r="J9">
        <v>1060</v>
      </c>
    </row>
    <row r="10" spans="2:12">
      <c r="H10" t="s">
        <v>31</v>
      </c>
      <c r="I10">
        <v>1060</v>
      </c>
      <c r="J10">
        <v>2260</v>
      </c>
    </row>
    <row r="11" spans="2:12">
      <c r="H11" t="s">
        <v>32</v>
      </c>
      <c r="I11">
        <v>630</v>
      </c>
      <c r="J11">
        <v>1260</v>
      </c>
    </row>
    <row r="12" spans="2:12">
      <c r="H12" t="s">
        <v>33</v>
      </c>
      <c r="I12">
        <v>490</v>
      </c>
      <c r="J12">
        <v>980</v>
      </c>
    </row>
    <row r="13" spans="2:12">
      <c r="H13" t="s">
        <v>57</v>
      </c>
      <c r="I13">
        <v>1130</v>
      </c>
      <c r="J13">
        <v>2260</v>
      </c>
    </row>
    <row r="14" spans="2:12">
      <c r="H14" t="s">
        <v>58</v>
      </c>
      <c r="I14">
        <v>50</v>
      </c>
      <c r="J14">
        <v>50</v>
      </c>
    </row>
  </sheetData>
  <phoneticPr fontId="1"/>
  <hyperlinks>
    <hyperlink ref="K4" r:id="rId1" xr:uid="{246ECD59-FB49-4B58-97E7-D5C36F0DCCE7}"/>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57879df-56af-4155-8a47-165bfa8c146a" xsi:nil="true"/>
    <lcf76f155ced4ddcb4097134ff3c332f xmlns="e94be34d-c29d-4e5e-ba5d-081dbe4897e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DE19BFCD8C82749AF6426174BA4F0DA" ma:contentTypeVersion="16" ma:contentTypeDescription="新しいドキュメントを作成します。" ma:contentTypeScope="" ma:versionID="934e49d690358b275357f6374e7414c2">
  <xsd:schema xmlns:xsd="http://www.w3.org/2001/XMLSchema" xmlns:xs="http://www.w3.org/2001/XMLSchema" xmlns:p="http://schemas.microsoft.com/office/2006/metadata/properties" xmlns:ns2="e94be34d-c29d-4e5e-ba5d-081dbe4897e3" xmlns:ns3="b57879df-56af-4155-8a47-165bfa8c146a" targetNamespace="http://schemas.microsoft.com/office/2006/metadata/properties" ma:root="true" ma:fieldsID="86bce8e853d85dfe681f6b3b9387adb1" ns2:_="" ns3:_="">
    <xsd:import namespace="e94be34d-c29d-4e5e-ba5d-081dbe4897e3"/>
    <xsd:import namespace="b57879df-56af-4155-8a47-165bfa8c146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ObjectDetectorVersions" minOccurs="0"/>
                <xsd:element ref="ns3:SharedWithUsers" minOccurs="0"/>
                <xsd:element ref="ns3:SharedWithDetail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4be34d-c29d-4e5e-ba5d-081dbe4897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e5573c84-1490-4119-a831-9cb7ee482f18"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57879df-56af-4155-8a47-165bfa8c146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9a44e21-5204-478a-b259-3da9cf4691cc}" ma:internalName="TaxCatchAll" ma:showField="CatchAllData" ma:web="b57879df-56af-4155-8a47-165bfa8c146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84B068-AEED-4238-9472-E50EC8F1E521}">
  <ds:schemaRefs>
    <ds:schemaRef ds:uri="http://schemas.microsoft.com/sharepoint/v3/contenttype/forms"/>
  </ds:schemaRefs>
</ds:datastoreItem>
</file>

<file path=customXml/itemProps2.xml><?xml version="1.0" encoding="utf-8"?>
<ds:datastoreItem xmlns:ds="http://schemas.openxmlformats.org/officeDocument/2006/customXml" ds:itemID="{5806D005-A1EC-42A1-962E-D6E39E2DD371}">
  <ds:schemaRefs>
    <ds:schemaRef ds:uri="http://schemas.microsoft.com/office/2006/metadata/properties"/>
    <ds:schemaRef ds:uri="http://schemas.microsoft.com/office/infopath/2007/PartnerControls"/>
    <ds:schemaRef ds:uri="b57879df-56af-4155-8a47-165bfa8c146a"/>
    <ds:schemaRef ds:uri="e94be34d-c29d-4e5e-ba5d-081dbe4897e3"/>
  </ds:schemaRefs>
</ds:datastoreItem>
</file>

<file path=customXml/itemProps3.xml><?xml version="1.0" encoding="utf-8"?>
<ds:datastoreItem xmlns:ds="http://schemas.openxmlformats.org/officeDocument/2006/customXml" ds:itemID="{0F0283A4-5C3D-45E7-B0A5-348FCE0BA3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4be34d-c29d-4e5e-ba5d-081dbe4897e3"/>
    <ds:schemaRef ds:uri="b57879df-56af-4155-8a47-165bfa8c14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3m電波暗室</vt:lpstr>
      <vt:lpstr>10m電波暗室</vt:lpstr>
      <vt:lpstr>シールドルーム</vt:lpstr>
      <vt:lpstr>測定時間の目安</vt:lpstr>
      <vt:lpstr>設定</vt:lpstr>
      <vt:lpstr>測定時間の目安!Print_Area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2022-11-14T05:20:09Z</dcterms:created>
  <dcterms:modified xsi:type="dcterms:W3CDTF">2025-04-08T07:52:59Z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0x0101009DE19BFCD8C82749AF6426174BA4F0DA</vt:lpwstr>
  </property>
  <property fmtid="{D5CDD505-2E9C-101B-9397-08002B2CF9AE}" pid="3" name="MediaServiceImageTags">
    <vt:lpwstr/>
  </property>
</Properties>
</file>