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99" documentId="14_{B1812775-5F5B-441B-9872-B0B617079A2B}" xr6:coauthVersionLast="47" xr6:coauthVersionMax="47" xr10:uidLastSave="{6C0BB0FA-0668-4B78-BFB5-657B2941FEDB}"/>
  <bookViews>
    <workbookView xWindow="4950" yWindow="6870" windowWidth="17530" windowHeight="12860" tabRatio="609" activeTab="1" xr2:uid="{9883A97D-C3BB-48FF-BB6D-E8D6371B942D}"/>
  </bookViews>
  <sheets>
    <sheet name="3m電波暗室" sheetId="1" r:id="rId1"/>
    <sheet name="10m電波暗室" sheetId="3" r:id="rId2"/>
    <sheet name="シールドルーム" sheetId="4" r:id="rId3"/>
    <sheet name="測定時間の目安" sheetId="5" r:id="rId4"/>
    <sheet name="設定" sheetId="2" state="hidden" r:id="rId5"/>
  </sheets>
  <definedNames>
    <definedName name="_xlnm.Print_Area" localSheetId="3">測定時間の目安!$A$1:$R$76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 l="1" a="1"/>
  <c r="C12" i="4" s="1"/>
  <c r="B10" i="1" l="1"/>
  <c r="J14" i="2"/>
  <c r="I14" i="2"/>
  <c r="J6" i="2"/>
  <c r="I6" i="2"/>
  <c r="J8" i="2"/>
  <c r="I8" i="2"/>
  <c r="J10" i="2"/>
  <c r="I10" i="2"/>
  <c r="J12" i="2"/>
  <c r="I12" i="2"/>
  <c r="J29" i="2"/>
  <c r="I29" i="2"/>
  <c r="J27" i="2"/>
  <c r="I27" i="2"/>
  <c r="J25" i="2"/>
  <c r="I25" i="2"/>
  <c r="J23" i="2"/>
  <c r="I23" i="2"/>
  <c r="J21" i="2"/>
  <c r="I21" i="2"/>
  <c r="J19" i="2"/>
  <c r="I19" i="2"/>
  <c r="J17" i="2"/>
  <c r="I17" i="2"/>
  <c r="B13" i="1"/>
  <c r="B14" i="1"/>
  <c r="B14" i="4"/>
  <c r="B15" i="4"/>
  <c r="B17" i="4"/>
  <c r="C8" i="4" a="1"/>
  <c r="C8" i="4" s="1"/>
  <c r="C7" i="4" a="1"/>
  <c r="C7" i="4" s="1"/>
  <c r="C6" i="4" a="1"/>
  <c r="C6" i="4" s="1"/>
  <c r="C5" i="1" a="1"/>
  <c r="C5" i="1" s="1"/>
  <c r="C4" i="1" a="1"/>
  <c r="C4" i="1" s="1"/>
  <c r="C11" i="1" s="1"/>
  <c r="C11" i="4" a="1"/>
  <c r="C11" i="4" s="1"/>
  <c r="C10" i="4" a="1"/>
  <c r="C10" i="4" s="1"/>
  <c r="C9" i="4" a="1"/>
  <c r="C9" i="4" s="1"/>
  <c r="F9" i="4" s="1"/>
  <c r="C2" i="3"/>
  <c r="D8" i="3" s="1"/>
  <c r="C4" i="3" a="1"/>
  <c r="C4" i="3" s="1"/>
  <c r="B9" i="3"/>
  <c r="C3" i="4" a="1"/>
  <c r="C3" i="4" s="1"/>
  <c r="C4" i="4" a="1"/>
  <c r="C4" i="4" s="1"/>
  <c r="F7" i="4" l="1"/>
  <c r="E6" i="3"/>
  <c r="F4" i="1"/>
  <c r="C15" i="4"/>
  <c r="F6" i="4"/>
  <c r="F11" i="4"/>
  <c r="D9" i="3"/>
  <c r="D6" i="3"/>
  <c r="D3" i="3"/>
  <c r="E4" i="3"/>
  <c r="E5" i="3"/>
  <c r="E3" i="3"/>
  <c r="E10" i="3"/>
  <c r="C5" i="4" a="1"/>
  <c r="C5" i="4" s="1"/>
  <c r="C14" i="4" s="1"/>
  <c r="F8" i="4"/>
  <c r="C10" i="1"/>
  <c r="C6" i="1" a="1"/>
  <c r="C6" i="1" s="1"/>
  <c r="F6" i="1" s="1"/>
  <c r="C3" i="1" a="1"/>
  <c r="C3" i="1" s="1"/>
  <c r="C3" i="3" a="1"/>
  <c r="C3" i="3" s="1"/>
  <c r="C5" i="3" a="1"/>
  <c r="C5" i="3" s="1"/>
  <c r="A19" i="4"/>
  <c r="A18" i="4"/>
  <c r="A13" i="3"/>
  <c r="A12" i="3"/>
  <c r="A16" i="1"/>
  <c r="A15" i="1"/>
  <c r="K2" i="2"/>
  <c r="C13" i="4" l="1"/>
  <c r="B13" i="4" s="1"/>
  <c r="C10" i="3"/>
  <c r="B10" i="3" s="1"/>
  <c r="B11" i="1"/>
  <c r="F5" i="4"/>
  <c r="F3" i="1"/>
  <c r="F11" i="1" l="1"/>
  <c r="C6" i="3"/>
  <c r="C8" i="3" s="1"/>
  <c r="C7" i="1"/>
  <c r="C9" i="1" s="1"/>
  <c r="C7" i="3" a="1"/>
  <c r="C7" i="3" s="1"/>
  <c r="F6" i="3" l="1"/>
  <c r="F7" i="1"/>
  <c r="C8" i="1" a="1"/>
  <c r="C8" i="1" s="1"/>
  <c r="C2" i="4"/>
  <c r="C9" i="3"/>
  <c r="C2" i="1"/>
  <c r="D13" i="4" l="1"/>
  <c r="F13" i="4" s="1"/>
  <c r="D12" i="4"/>
  <c r="F12" i="4" s="1"/>
  <c r="F8" i="3"/>
  <c r="B8" i="3"/>
  <c r="D9" i="1"/>
  <c r="F9" i="1" s="1"/>
  <c r="D10" i="1"/>
  <c r="D11" i="1"/>
  <c r="E11" i="1" s="1"/>
  <c r="D15" i="4"/>
  <c r="F15" i="4" s="1"/>
  <c r="D14" i="4"/>
  <c r="F14" i="4" s="1"/>
  <c r="D10" i="4"/>
  <c r="D8" i="4"/>
  <c r="E11" i="4"/>
  <c r="D11" i="4"/>
  <c r="E8" i="4"/>
  <c r="E10" i="4"/>
  <c r="D8" i="1"/>
  <c r="F8" i="1" s="1"/>
  <c r="E6" i="4"/>
  <c r="D4" i="4"/>
  <c r="D7" i="4"/>
  <c r="D6" i="4"/>
  <c r="E4" i="4"/>
  <c r="D3" i="4"/>
  <c r="D9" i="4"/>
  <c r="E5" i="4"/>
  <c r="E3" i="4"/>
  <c r="E7" i="4"/>
  <c r="E9" i="4"/>
  <c r="D5" i="4"/>
  <c r="E5" i="1"/>
  <c r="E4" i="1"/>
  <c r="E3" i="1"/>
  <c r="E7" i="1"/>
  <c r="E6" i="1"/>
  <c r="D5" i="1"/>
  <c r="F5" i="1" s="1"/>
  <c r="D4" i="1"/>
  <c r="D3" i="1"/>
  <c r="D7" i="1"/>
  <c r="D6" i="1"/>
  <c r="D7" i="3"/>
  <c r="D5" i="3"/>
  <c r="D4" i="3"/>
  <c r="D10" i="3"/>
  <c r="F9" i="3"/>
  <c r="F10" i="1"/>
  <c r="F5" i="3" l="1"/>
  <c r="F10" i="3"/>
  <c r="F4" i="4"/>
  <c r="B12" i="1"/>
  <c r="F3" i="4"/>
  <c r="F10" i="4"/>
  <c r="B16" i="4" l="1"/>
  <c r="F7" i="3"/>
  <c r="B11" i="3" s="1"/>
  <c r="B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<sst xmlns="http://schemas.openxmlformats.org/spreadsheetml/2006/main" count="160" uniqueCount="78">
  <si>
    <t>項目</t>
    <rPh sb="0" eb="2">
      <t>コウモク</t>
    </rPh>
    <phoneticPr fontId="1"/>
  </si>
  <si>
    <t>利用内容</t>
    <rPh sb="0" eb="2">
      <t>リヨウ</t>
    </rPh>
    <rPh sb="2" eb="4">
      <t>ナイヨウ</t>
    </rPh>
    <phoneticPr fontId="1"/>
  </si>
  <si>
    <t>点数</t>
    <rPh sb="0" eb="2">
      <t>テンスウ</t>
    </rPh>
    <phoneticPr fontId="1"/>
  </si>
  <si>
    <t>基本料</t>
    <rPh sb="0" eb="3">
      <t>キホンリョウ</t>
    </rPh>
    <phoneticPr fontId="1"/>
  </si>
  <si>
    <t>追加料</t>
    <rPh sb="0" eb="3">
      <t>ツイカリョウ</t>
    </rPh>
    <phoneticPr fontId="1"/>
  </si>
  <si>
    <t>費用</t>
    <rPh sb="0" eb="2">
      <t>ヒヨウ</t>
    </rPh>
    <phoneticPr fontId="1"/>
  </si>
  <si>
    <t>企業規模</t>
    <rPh sb="0" eb="4">
      <t>キギョウキボ</t>
    </rPh>
    <phoneticPr fontId="1"/>
  </si>
  <si>
    <t>中小企業</t>
    <rPh sb="0" eb="4">
      <t>チュウショウキギョウ</t>
    </rPh>
    <phoneticPr fontId="1"/>
  </si>
  <si>
    <t>-</t>
    <phoneticPr fontId="1"/>
  </si>
  <si>
    <t>3m伝導エミッション</t>
    <rPh sb="2" eb="4">
      <t>デンドウ</t>
    </rPh>
    <phoneticPr fontId="1"/>
  </si>
  <si>
    <t>なし</t>
  </si>
  <si>
    <t>3m放射エミッション 30-1000 MHz</t>
    <rPh sb="2" eb="4">
      <t>ホウシャ</t>
    </rPh>
    <phoneticPr fontId="1"/>
  </si>
  <si>
    <t>3m放射エミッション 1-6 GHz</t>
    <rPh sb="2" eb="4">
      <t>ホウシャ</t>
    </rPh>
    <phoneticPr fontId="1"/>
  </si>
  <si>
    <r>
      <t>3m放射イミュニティ</t>
    </r>
    <r>
      <rPr>
        <sz val="8"/>
        <rFont val="游ゴシック"/>
        <family val="3"/>
        <charset val="128"/>
        <scheme val="minor"/>
      </rPr>
      <t>※3m放射エミッションと併用不可。</t>
    </r>
    <rPh sb="2" eb="4">
      <t>ホウシャ</t>
    </rPh>
    <rPh sb="24" eb="26">
      <t>フカ</t>
    </rPh>
    <phoneticPr fontId="1"/>
  </si>
  <si>
    <t>EMI簡易評価器（N9340B)の併用</t>
    <rPh sb="3" eb="7">
      <t>カンイヒョウカ</t>
    </rPh>
    <rPh sb="7" eb="8">
      <t>キ</t>
    </rPh>
    <rPh sb="17" eb="19">
      <t>ヘイヨウ</t>
    </rPh>
    <phoneticPr fontId="1"/>
  </si>
  <si>
    <t>しない</t>
  </si>
  <si>
    <t>機器の操作説明</t>
    <rPh sb="0" eb="2">
      <t>キキ</t>
    </rPh>
    <rPh sb="3" eb="5">
      <t>ソウサ</t>
    </rPh>
    <rPh sb="5" eb="7">
      <t>セツメイ</t>
    </rPh>
    <phoneticPr fontId="1"/>
  </si>
  <si>
    <t>不要</t>
  </si>
  <si>
    <t>設備の準備</t>
    <rPh sb="0" eb="2">
      <t>セツビ</t>
    </rPh>
    <rPh sb="3" eb="5">
      <t>ジュンビ</t>
    </rPh>
    <phoneticPr fontId="1"/>
  </si>
  <si>
    <r>
      <t>CD-Rの購入</t>
    </r>
    <r>
      <rPr>
        <sz val="8"/>
        <rFont val="游ゴシック"/>
        <family val="3"/>
        <charset val="128"/>
        <scheme val="minor"/>
      </rPr>
      <t>※エミッション時必須</t>
    </r>
    <rPh sb="5" eb="7">
      <t>コウニュウ</t>
    </rPh>
    <phoneticPr fontId="1"/>
  </si>
  <si>
    <t>3m電波暗室の利用時間</t>
    <rPh sb="2" eb="6">
      <t>デンパアンシツ</t>
    </rPh>
    <rPh sb="7" eb="9">
      <t>リヨウ</t>
    </rPh>
    <rPh sb="9" eb="11">
      <t>ジカン</t>
    </rPh>
    <phoneticPr fontId="1"/>
  </si>
  <si>
    <t>ご利用料金(内税)：円</t>
    <rPh sb="1" eb="5">
      <t>リヨウリョウキン</t>
    </rPh>
    <rPh sb="6" eb="8">
      <t>ウチゼイ</t>
    </rPh>
    <phoneticPr fontId="1"/>
  </si>
  <si>
    <t>円</t>
    <rPh sb="0" eb="1">
      <t>エン</t>
    </rPh>
    <phoneticPr fontId="1"/>
  </si>
  <si>
    <t>注意事項</t>
    <rPh sb="0" eb="4">
      <t>チュウイジコウ</t>
    </rPh>
    <phoneticPr fontId="1"/>
  </si>
  <si>
    <t>エラー表示</t>
    <rPh sb="3" eb="5">
      <t>ヒョウジ</t>
    </rPh>
    <phoneticPr fontId="1"/>
  </si>
  <si>
    <t>10m伝導エミッション</t>
    <rPh sb="3" eb="5">
      <t>デンドウ</t>
    </rPh>
    <phoneticPr fontId="1"/>
  </si>
  <si>
    <t>↓</t>
    <phoneticPr fontId="1"/>
  </si>
  <si>
    <t>10m放射エミッション</t>
    <rPh sb="3" eb="5">
      <t>ホウシャ</t>
    </rPh>
    <phoneticPr fontId="1"/>
  </si>
  <si>
    <t>10m低周波放射エミッション</t>
    <rPh sb="3" eb="6">
      <t>テイシュウハ</t>
    </rPh>
    <rPh sb="6" eb="8">
      <t>ホウシャ</t>
    </rPh>
    <phoneticPr fontId="1"/>
  </si>
  <si>
    <t>必要</t>
  </si>
  <si>
    <r>
      <t>CD-Rの購入</t>
    </r>
    <r>
      <rPr>
        <sz val="8"/>
        <rFont val="游ゴシック"/>
        <family val="3"/>
        <charset val="128"/>
        <scheme val="minor"/>
      </rPr>
      <t>※エミッション時必須</t>
    </r>
    <rPh sb="5" eb="7">
      <t>コウニュウ</t>
    </rPh>
    <rPh sb="14" eb="15">
      <t>ジ</t>
    </rPh>
    <rPh sb="15" eb="17">
      <t>ヒッス</t>
    </rPh>
    <phoneticPr fontId="1"/>
  </si>
  <si>
    <t>エミッション試験全体の利用時間</t>
    <rPh sb="6" eb="8">
      <t>シケン</t>
    </rPh>
    <rPh sb="8" eb="10">
      <t>ゼンタイ</t>
    </rPh>
    <rPh sb="11" eb="13">
      <t>リヨウ</t>
    </rPh>
    <rPh sb="13" eb="15">
      <t>ジカン</t>
    </rPh>
    <phoneticPr fontId="1"/>
  </si>
  <si>
    <t>ご利用料金(内税)：円</t>
    <rPh sb="1" eb="3">
      <t>リヨウ</t>
    </rPh>
    <rPh sb="3" eb="5">
      <t>リョウキン</t>
    </rPh>
    <rPh sb="6" eb="8">
      <t>ウチゼイ</t>
    </rPh>
    <phoneticPr fontId="1"/>
  </si>
  <si>
    <t>ﾌｧｽﾄ・ﾄﾗﾝｼﾞｪﾝﾄ /バースト試験</t>
    <rPh sb="19" eb="21">
      <t>シケン</t>
    </rPh>
    <phoneticPr fontId="1"/>
  </si>
  <si>
    <t>雷サージイミュニティ</t>
    <rPh sb="0" eb="1">
      <t>カミナリ</t>
    </rPh>
    <phoneticPr fontId="1"/>
  </si>
  <si>
    <t>伝導イミュニティ</t>
    <phoneticPr fontId="1"/>
  </si>
  <si>
    <t>電源周波数磁界イミュニティ</t>
    <phoneticPr fontId="1"/>
  </si>
  <si>
    <r>
      <t>EMI簡易評価器 (</t>
    </r>
    <r>
      <rPr>
        <sz val="9"/>
        <rFont val="游ゴシック"/>
        <family val="3"/>
        <charset val="128"/>
        <scheme val="minor"/>
      </rPr>
      <t>N9340B-放射EMI帯用)</t>
    </r>
    <rPh sb="3" eb="7">
      <t>カンイヒョウカ</t>
    </rPh>
    <rPh sb="7" eb="8">
      <t>キ</t>
    </rPh>
    <rPh sb="17" eb="19">
      <t>ホウシャ</t>
    </rPh>
    <rPh sb="22" eb="23">
      <t>タイ</t>
    </rPh>
    <rPh sb="23" eb="24">
      <t>ヨウ</t>
    </rPh>
    <phoneticPr fontId="1"/>
  </si>
  <si>
    <r>
      <t>EMI簡易評価器 (</t>
    </r>
    <r>
      <rPr>
        <sz val="9"/>
        <rFont val="游ゴシック"/>
        <family val="3"/>
        <charset val="128"/>
        <scheme val="minor"/>
      </rPr>
      <t>MSA538E-伝導EMI帯用</t>
    </r>
    <r>
      <rPr>
        <sz val="11"/>
        <rFont val="游ゴシック"/>
        <family val="3"/>
        <charset val="128"/>
        <scheme val="minor"/>
      </rPr>
      <t>)</t>
    </r>
    <rPh sb="3" eb="7">
      <t>カンイヒョウカ</t>
    </rPh>
    <rPh sb="7" eb="8">
      <t>キ</t>
    </rPh>
    <rPh sb="18" eb="20">
      <t>デンドウ</t>
    </rPh>
    <rPh sb="23" eb="24">
      <t>タイ</t>
    </rPh>
    <rPh sb="24" eb="25">
      <t>ヨウ</t>
    </rPh>
    <phoneticPr fontId="1"/>
  </si>
  <si>
    <t>EMS簡易評価器</t>
    <rPh sb="3" eb="7">
      <t>カンイヒョウカ</t>
    </rPh>
    <rPh sb="7" eb="8">
      <t>キ</t>
    </rPh>
    <phoneticPr fontId="1"/>
  </si>
  <si>
    <t>静電気試験</t>
    <rPh sb="0" eb="3">
      <t>セイデンキ</t>
    </rPh>
    <rPh sb="3" eb="5">
      <t>シケン</t>
    </rPh>
    <phoneticPr fontId="1"/>
  </si>
  <si>
    <t>車載サージ試験</t>
    <rPh sb="0" eb="2">
      <t>シャサイ</t>
    </rPh>
    <rPh sb="5" eb="7">
      <t>シケン</t>
    </rPh>
    <phoneticPr fontId="1"/>
  </si>
  <si>
    <t>シールドルーム2</t>
    <phoneticPr fontId="1"/>
  </si>
  <si>
    <t>シールドルーム1</t>
    <phoneticPr fontId="1"/>
  </si>
  <si>
    <t>ご利用料金(内税)：円</t>
    <rPh sb="1" eb="3">
      <t>リヨウ</t>
    </rPh>
    <rPh sb="3" eb="5">
      <t>リョウキン</t>
    </rPh>
    <rPh sb="6" eb="8">
      <t>ウチゼイ</t>
    </rPh>
    <rPh sb="10" eb="11">
      <t>エン</t>
    </rPh>
    <phoneticPr fontId="1"/>
  </si>
  <si>
    <t>エミッション</t>
    <phoneticPr fontId="1"/>
  </si>
  <si>
    <t>イミュニティ</t>
    <phoneticPr fontId="1"/>
  </si>
  <si>
    <t>ご利用時間</t>
    <rPh sb="1" eb="5">
      <t>リヨウジカン</t>
    </rPh>
    <phoneticPr fontId="1"/>
  </si>
  <si>
    <t>ご利用時間(SR2)</t>
    <rPh sb="1" eb="5">
      <t>リヨウジカン</t>
    </rPh>
    <phoneticPr fontId="1"/>
  </si>
  <si>
    <t>併用</t>
    <rPh sb="0" eb="2">
      <t>ヘイヨウ</t>
    </rPh>
    <phoneticPr fontId="1"/>
  </si>
  <si>
    <t>利用項目</t>
    <rPh sb="0" eb="4">
      <t>リヨウコウモク</t>
    </rPh>
    <phoneticPr fontId="1"/>
  </si>
  <si>
    <t>利用料金（中小）</t>
    <rPh sb="0" eb="4">
      <t>リヨウリョウキン</t>
    </rPh>
    <rPh sb="5" eb="7">
      <t>チュウショウ</t>
    </rPh>
    <phoneticPr fontId="1"/>
  </si>
  <si>
    <t>利用料金（一般）</t>
    <rPh sb="0" eb="4">
      <t>リヨウリョウキン</t>
    </rPh>
    <rPh sb="5" eb="7">
      <t>イッパン</t>
    </rPh>
    <phoneticPr fontId="1"/>
  </si>
  <si>
    <t>※機器利用料金の試算支援を目的としており、内容を保証するものではございません。</t>
  </si>
  <si>
    <t>なし</t>
    <phoneticPr fontId="1"/>
  </si>
  <si>
    <t>しない</t>
    <phoneticPr fontId="1"/>
  </si>
  <si>
    <t>3m電波暗室</t>
    <rPh sb="2" eb="6">
      <t>デンパアンシツ</t>
    </rPh>
    <phoneticPr fontId="1"/>
  </si>
  <si>
    <t>※最新の単位時間当たりの各機器利用料金はこちらをご確認ください。</t>
    <rPh sb="1" eb="3">
      <t>サイシン</t>
    </rPh>
    <rPh sb="4" eb="9">
      <t>タンイジカンア</t>
    </rPh>
    <rPh sb="12" eb="13">
      <t>カク</t>
    </rPh>
    <rPh sb="13" eb="19">
      <t>キキリヨウリョウキン</t>
    </rPh>
    <rPh sb="25" eb="27">
      <t>カクニン</t>
    </rPh>
    <phoneticPr fontId="1"/>
  </si>
  <si>
    <t>10:00-12:00</t>
    <phoneticPr fontId="1"/>
  </si>
  <si>
    <t>する</t>
    <phoneticPr fontId="1"/>
  </si>
  <si>
    <t>一般企業</t>
    <rPh sb="0" eb="4">
      <t>イッパンキギョウ</t>
    </rPh>
    <phoneticPr fontId="1"/>
  </si>
  <si>
    <t>電波ノイズ試験室</t>
    <rPh sb="0" eb="2">
      <t>デンパ</t>
    </rPh>
    <rPh sb="5" eb="8">
      <t>シケンシツ</t>
    </rPh>
    <phoneticPr fontId="1"/>
  </si>
  <si>
    <t>https://www.iri-tokyo.jp/kiki/index.php?no=10</t>
    <phoneticPr fontId="1"/>
  </si>
  <si>
    <t>13:00-17:00</t>
    <phoneticPr fontId="1"/>
  </si>
  <si>
    <t>10:00-17:00(12:00-13:00を除く)</t>
    <rPh sb="24" eb="25">
      <t>ノゾ</t>
    </rPh>
    <phoneticPr fontId="1"/>
  </si>
  <si>
    <t>（追加料）</t>
    <rPh sb="1" eb="4">
      <t>ツイカリョウ</t>
    </rPh>
    <phoneticPr fontId="1"/>
  </si>
  <si>
    <t>3m放射エミッション</t>
    <rPh sb="2" eb="4">
      <t>ホウシャ</t>
    </rPh>
    <phoneticPr fontId="1"/>
  </si>
  <si>
    <r>
      <t>3m放射イミュニティ</t>
    </r>
    <r>
      <rPr>
        <sz val="8"/>
        <color theme="1"/>
        <rFont val="游ゴシック"/>
        <family val="3"/>
        <charset val="128"/>
        <scheme val="minor"/>
      </rPr>
      <t>※3m放射エミッションと併用不可。</t>
    </r>
    <rPh sb="2" eb="4">
      <t>ホウシャ</t>
    </rPh>
    <rPh sb="24" eb="26">
      <t>フカ</t>
    </rPh>
    <phoneticPr fontId="1"/>
  </si>
  <si>
    <t>10ｍエミッション</t>
    <phoneticPr fontId="1"/>
  </si>
  <si>
    <t>EMI簡易評価器の併用</t>
    <rPh sb="3" eb="7">
      <t>カンイヒョウカ</t>
    </rPh>
    <rPh sb="7" eb="8">
      <t>キ</t>
    </rPh>
    <rPh sb="9" eb="11">
      <t>ヘイヨウ</t>
    </rPh>
    <phoneticPr fontId="1"/>
  </si>
  <si>
    <t>シールドルーム</t>
    <phoneticPr fontId="1"/>
  </si>
  <si>
    <t>EFT/バースト</t>
    <phoneticPr fontId="1"/>
  </si>
  <si>
    <t>静電気試験器</t>
    <phoneticPr fontId="1"/>
  </si>
  <si>
    <t>車載サージ試験器</t>
  </si>
  <si>
    <t>EMS簡易評価器</t>
    <phoneticPr fontId="1"/>
  </si>
  <si>
    <t>準備料</t>
    <rPh sb="0" eb="3">
      <t>ジュンビリョウ</t>
    </rPh>
    <phoneticPr fontId="1"/>
  </si>
  <si>
    <t>指導料</t>
    <rPh sb="0" eb="2">
      <t>シドウ</t>
    </rPh>
    <rPh sb="2" eb="3">
      <t>リョウ</t>
    </rPh>
    <phoneticPr fontId="1"/>
  </si>
  <si>
    <t>CD-R</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</si>
</sst>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1"/>
      <name val="游ゴシック"/>
      <family val="3"/>
      <charset val="128"/>
      <scheme val="minor"/>
    </font>
    <font>
      <sz val="8"/>
      <name val="游ゴシック"/>
      <family val="3"/>
      <charset val="128"/>
      <scheme val="minor"/>
    </font>
    <font>
      <b/>
      <sz val="11"/>
      <color rgb="FFFF0000"/>
      <name val="游ゴシック"/>
      <family val="3"/>
      <charset val="128"/>
      <scheme val="minor"/>
    </font>
    <font>
      <sz val="11"/>
      <color rgb="FFFF0000"/>
      <name val="游ゴシック"/>
      <family val="2"/>
      <charset val="128"/>
      <scheme val="minor"/>
    </font>
    <font>
      <u/>
      <sz val="11"/>
      <color theme="10"/>
      <name val="游ゴシック"/>
      <family val="2"/>
      <charset val="128"/>
      <scheme val="minor"/>
    </font>
    <font>
      <u/>
      <sz val="8"/>
      <color theme="10"/>
      <name val="游ゴシック"/>
      <family val="2"/>
      <charset val="128"/>
      <scheme val="minor"/>
    </font>
    <font>
      <b/>
      <sz val="24"/>
      <color theme="1"/>
      <name val="游ゴシック"/>
      <family val="3"/>
      <charset val="128"/>
      <scheme val="minor"/>
    </font>
    <font>
      <sz val="11"/>
      <name val="游ゴシック"/>
      <family val="2"/>
      <charset val="128"/>
      <scheme val="minor"/>
    </font>
    <font>
      <b/>
      <sz val="11"/>
      <color theme="1"/>
      <name val="游ゴシック"/>
      <family val="3"/>
      <charset val="128"/>
      <scheme val="minor"/>
    </font>
    <font>
      <sz val="9"/>
      <name val="游ゴシック"/>
      <family val="3"/>
      <charset val="128"/>
      <scheme val="minor"/>
    </font>
  </fonts>
  <fills count="6">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33">
    <xf numFmtId="0" fontId="0" fillId="0" borderId="0" xfId="0">
      <alignment vertical="center"/>
    </xf>
    <xf numFmtId="0" fontId="3" fillId="2" borderId="3" xfId="0" applyFont="1" applyFill="1" applyBorder="1" applyAlignment="1">
      <alignment horizontal="left" vertical="center"/>
    </xf>
    <xf numFmtId="0" fontId="3" fillId="2" borderId="8" xfId="0" applyFont="1" applyFill="1" applyBorder="1" applyAlignment="1">
      <alignment horizontal="left" vertical="center"/>
    </xf>
    <xf numFmtId="0" fontId="3" fillId="2" borderId="1" xfId="0" applyFont="1" applyFill="1" applyBorder="1" applyAlignment="1">
      <alignment horizontal="left" vertical="center"/>
    </xf>
    <xf numFmtId="0" fontId="3" fillId="2" borderId="10" xfId="0" applyFont="1" applyFill="1" applyBorder="1" applyAlignment="1">
      <alignment horizontal="left" vertical="center"/>
    </xf>
    <xf numFmtId="0" fontId="3" fillId="2" borderId="9" xfId="0" applyFont="1" applyFill="1" applyBorder="1" applyAlignment="1">
      <alignment horizontal="left" vertical="center"/>
    </xf>
    <xf numFmtId="0" fontId="0" fillId="3" borderId="0" xfId="0" applyFill="1">
      <alignment vertical="center"/>
    </xf>
    <xf numFmtId="0" fontId="0" fillId="3" borderId="5" xfId="0" applyFill="1" applyBorder="1">
      <alignment vertical="center"/>
    </xf>
    <xf numFmtId="0" fontId="3" fillId="0" borderId="6" xfId="0" applyFont="1" applyBorder="1" applyProtection="1">
      <alignment vertical="center"/>
      <protection locked="0"/>
    </xf>
    <xf numFmtId="0" fontId="3" fillId="0" borderId="7" xfId="0" applyFont="1" applyBorder="1" applyProtection="1">
      <alignment vertical="center"/>
      <protection locked="0"/>
    </xf>
    <xf numFmtId="0" fontId="5" fillId="0" borderId="2" xfId="0" applyFont="1" applyBorder="1">
      <alignment vertical="center"/>
    </xf>
    <xf numFmtId="0" fontId="6" fillId="0" borderId="5" xfId="0" applyFont="1" applyBorder="1">
      <alignment vertical="center"/>
    </xf>
    <xf numFmtId="0" fontId="3" fillId="4" borderId="1" xfId="0" applyFont="1" applyFill="1" applyBorder="1" applyAlignment="1">
      <alignment horizontal="center" vertical="center"/>
    </xf>
    <xf numFmtId="0" fontId="3" fillId="4" borderId="4" xfId="0" applyFont="1" applyFill="1" applyBorder="1" applyAlignment="1">
      <alignment horizontal="center" vertical="center"/>
    </xf>
    <xf numFmtId="0" fontId="3" fillId="3" borderId="0" xfId="0" applyFont="1" applyFill="1" applyProtection="1">
      <alignment vertical="center"/>
      <protection hidden="1"/>
    </xf>
    <xf numFmtId="0" fontId="3" fillId="0" borderId="0" xfId="0" applyFont="1" applyProtection="1">
      <alignment vertical="center"/>
      <protection hidden="1"/>
    </xf>
    <xf numFmtId="0" fontId="0" fillId="3" borderId="0" xfId="0" applyFill="1" applyProtection="1">
      <alignment vertical="center"/>
      <protection hidden="1"/>
    </xf>
    <xf numFmtId="0" fontId="7" fillId="0" borderId="0" xfId="1">
      <alignment vertical="center"/>
    </xf>
    <xf numFmtId="0" fontId="0" fillId="5" borderId="0" xfId="0" applyFill="1">
      <alignment vertical="center"/>
    </xf>
    <xf numFmtId="0" fontId="2" fillId="5" borderId="0" xfId="0" applyFont="1" applyFill="1">
      <alignment vertical="center"/>
    </xf>
    <xf numFmtId="0" fontId="8" fillId="5" borderId="0" xfId="1" applyFont="1" applyFill="1">
      <alignment vertical="center"/>
    </xf>
    <xf numFmtId="0" fontId="0" fillId="2" borderId="7" xfId="0" applyFill="1" applyBorder="1">
      <alignment vertical="center"/>
    </xf>
    <xf numFmtId="0" fontId="9" fillId="0" borderId="0" xfId="0" applyFont="1">
      <alignment vertical="center"/>
    </xf>
    <xf numFmtId="0" fontId="3" fillId="2" borderId="12" xfId="0" applyFont="1" applyFill="1" applyBorder="1" applyAlignment="1">
      <alignment horizontal="left" vertical="center"/>
    </xf>
    <xf numFmtId="0" fontId="11" fillId="0" borderId="0" xfId="0" applyFont="1">
      <alignment vertical="center"/>
    </xf>
    <xf numFmtId="0" fontId="3" fillId="2" borderId="13" xfId="0" applyFont="1" applyFill="1" applyBorder="1" applyAlignment="1">
      <alignment horizontal="left" vertical="center"/>
    </xf>
    <xf numFmtId="0" fontId="5" fillId="0" borderId="11" xfId="0" applyFont="1" applyBorder="1" applyAlignment="1">
      <alignment vertical="center" wrapText="1"/>
    </xf>
    <xf numFmtId="0" fontId="0" fillId="2" borderId="12" xfId="0" applyFill="1" applyBorder="1">
      <alignment vertical="center"/>
    </xf>
    <xf numFmtId="0" fontId="0" fillId="3" borderId="11" xfId="0" applyFill="1" applyBorder="1">
      <alignment vertical="center"/>
    </xf>
    <xf numFmtId="0" fontId="0" fillId="3" borderId="1" xfId="0" applyFill="1" applyBorder="1">
      <alignment vertical="center"/>
    </xf>
    <xf numFmtId="0" fontId="3" fillId="3" borderId="0" xfId="0" applyFont="1" applyFill="1" applyAlignment="1" applyProtection="1">
      <alignment horizontal="center" vertical="center"/>
      <protection hidden="1"/>
    </xf>
    <xf numFmtId="0" fontId="3" fillId="3" borderId="5" xfId="0" applyFont="1" applyFill="1" applyBorder="1" applyProtection="1">
      <alignment vertical="center"/>
      <protection locked="0"/>
    </xf>
    <xf numFmtId="0" fontId="10" fillId="0" borderId="14" xfId="0" applyFont="1" applyBorder="1" applyProtection="1">
      <alignment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9</xdr:col>
      <xdr:colOff>0</xdr:colOff>
      <xdr:row>16</xdr:row>
      <xdr:rowOff>0</xdr:rowOff>
    </xdr:to>
    <xdr:pic>
      <xdr:nvPicPr>
        <xdr:cNvPr id="2" name="図 1">
          <a:extLst>
            <a:ext uri="{FF2B5EF4-FFF2-40B4-BE49-F238E27FC236}">
              <a16:creationId xmlns:a16="http://schemas.microsoft.com/office/drawing/2014/main" id="{397A49D5-E83F-9CB8-E053-E3EBD2102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88462"/>
          <a:ext cx="5934808" cy="3443653"/>
        </a:xfrm>
        <a:prstGeom prst="rect">
          <a:avLst/>
        </a:prstGeom>
        <a:noFill/>
        <a:ln>
          <a:solidFill>
            <a:schemeClr val="tx1"/>
          </a:solidFill>
        </a:ln>
      </xdr:spPr>
    </xdr:pic>
    <xdr:clientData/>
  </xdr:twoCellAnchor>
  <xdr:twoCellAnchor editAs="oneCell">
    <xdr:from>
      <xdr:col>0</xdr:col>
      <xdr:colOff>0</xdr:colOff>
      <xdr:row>16</xdr:row>
      <xdr:rowOff>0</xdr:rowOff>
    </xdr:from>
    <xdr:to>
      <xdr:col>9</xdr:col>
      <xdr:colOff>0</xdr:colOff>
      <xdr:row>30</xdr:row>
      <xdr:rowOff>220979</xdr:rowOff>
    </xdr:to>
    <xdr:pic>
      <xdr:nvPicPr>
        <xdr:cNvPr id="3" name="図 2">
          <a:extLst>
            <a:ext uri="{FF2B5EF4-FFF2-40B4-BE49-F238E27FC236}">
              <a16:creationId xmlns:a16="http://schemas.microsoft.com/office/drawing/2014/main" id="{A0C07304-DF08-49BA-8D53-6047635E8C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932115"/>
          <a:ext cx="5934808" cy="3435056"/>
        </a:xfrm>
        <a:prstGeom prst="rect">
          <a:avLst/>
        </a:prstGeom>
        <a:noFill/>
        <a:ln>
          <a:solidFill>
            <a:schemeClr val="tx1"/>
          </a:solidFill>
        </a:ln>
      </xdr:spPr>
    </xdr:pic>
    <xdr:clientData/>
  </xdr:twoCellAnchor>
  <xdr:twoCellAnchor editAs="oneCell">
    <xdr:from>
      <xdr:col>0</xdr:col>
      <xdr:colOff>0</xdr:colOff>
      <xdr:row>31</xdr:row>
      <xdr:rowOff>1</xdr:rowOff>
    </xdr:from>
    <xdr:to>
      <xdr:col>9</xdr:col>
      <xdr:colOff>0</xdr:colOff>
      <xdr:row>46</xdr:row>
      <xdr:rowOff>2</xdr:rowOff>
    </xdr:to>
    <xdr:pic>
      <xdr:nvPicPr>
        <xdr:cNvPr id="108" name="図 107">
          <a:extLst>
            <a:ext uri="{FF2B5EF4-FFF2-40B4-BE49-F238E27FC236}">
              <a16:creationId xmlns:a16="http://schemas.microsoft.com/office/drawing/2014/main" id="{C2D79CA7-7CD6-400C-8AF1-8D394CABE339}"/>
            </a:ext>
          </a:extLst>
        </xdr:cNvPr>
        <xdr:cNvPicPr>
          <a:picLocks noChangeAspect="1"/>
        </xdr:cNvPicPr>
      </xdr:nvPicPr>
      <xdr:blipFill>
        <a:blip xmlns:r="http://schemas.openxmlformats.org/officeDocument/2006/relationships" r:embed="rId3"/>
        <a:stretch>
          <a:fillRect/>
        </a:stretch>
      </xdr:blipFill>
      <xdr:spPr>
        <a:xfrm>
          <a:off x="0" y="7065819"/>
          <a:ext cx="5985164" cy="3532909"/>
        </a:xfrm>
        <a:prstGeom prst="rect">
          <a:avLst/>
        </a:prstGeom>
        <a:ln>
          <a:solidFill>
            <a:sysClr val="windowText" lastClr="000000"/>
          </a:solidFill>
        </a:ln>
      </xdr:spPr>
    </xdr:pic>
    <xdr:clientData/>
  </xdr:twoCellAnchor>
  <xdr:twoCellAnchor editAs="oneCell">
    <xdr:from>
      <xdr:col>9</xdr:col>
      <xdr:colOff>0</xdr:colOff>
      <xdr:row>1</xdr:row>
      <xdr:rowOff>0</xdr:rowOff>
    </xdr:from>
    <xdr:to>
      <xdr:col>18</xdr:col>
      <xdr:colOff>1</xdr:colOff>
      <xdr:row>16</xdr:row>
      <xdr:rowOff>0</xdr:rowOff>
    </xdr:to>
    <xdr:pic>
      <xdr:nvPicPr>
        <xdr:cNvPr id="4" name="図 3">
          <a:extLst>
            <a:ext uri="{FF2B5EF4-FFF2-40B4-BE49-F238E27FC236}">
              <a16:creationId xmlns:a16="http://schemas.microsoft.com/office/drawing/2014/main" id="{4CAE05A2-D905-4410-B7CA-002491C8760F}"/>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934808" y="488462"/>
          <a:ext cx="5934808" cy="3443653"/>
        </a:xfrm>
        <a:prstGeom prst="rect">
          <a:avLst/>
        </a:prstGeom>
        <a:noFill/>
        <a:ln>
          <a:solidFill>
            <a:schemeClr val="tx1"/>
          </a:solidFill>
        </a:ln>
      </xdr:spPr>
    </xdr:pic>
    <xdr:clientData/>
  </xdr:twoCellAnchor>
  <xdr:twoCellAnchor editAs="oneCell">
    <xdr:from>
      <xdr:col>9</xdr:col>
      <xdr:colOff>0</xdr:colOff>
      <xdr:row>31</xdr:row>
      <xdr:rowOff>-1</xdr:rowOff>
    </xdr:from>
    <xdr:to>
      <xdr:col>18</xdr:col>
      <xdr:colOff>0</xdr:colOff>
      <xdr:row>46</xdr:row>
      <xdr:rowOff>0</xdr:rowOff>
    </xdr:to>
    <xdr:pic>
      <xdr:nvPicPr>
        <xdr:cNvPr id="175" name="図 174">
          <a:extLst>
            <a:ext uri="{FF2B5EF4-FFF2-40B4-BE49-F238E27FC236}">
              <a16:creationId xmlns:a16="http://schemas.microsoft.com/office/drawing/2014/main" id="{29FFA64C-4A4A-A629-D240-022E2713FCD4}"/>
            </a:ext>
          </a:extLst>
        </xdr:cNvPr>
        <xdr:cNvPicPr>
          <a:picLocks noChangeAspect="1"/>
        </xdr:cNvPicPr>
      </xdr:nvPicPr>
      <xdr:blipFill>
        <a:blip xmlns:r="http://schemas.openxmlformats.org/officeDocument/2006/relationships" r:embed="rId5"/>
        <a:stretch>
          <a:fillRect/>
        </a:stretch>
      </xdr:blipFill>
      <xdr:spPr>
        <a:xfrm>
          <a:off x="5959929" y="7293428"/>
          <a:ext cx="5969000" cy="3401786"/>
        </a:xfrm>
        <a:prstGeom prst="rect">
          <a:avLst/>
        </a:prstGeom>
        <a:ln>
          <a:solidFill>
            <a:srgbClr val="000000"/>
          </a:solidFill>
        </a:ln>
      </xdr:spPr>
    </xdr:pic>
    <xdr:clientData/>
  </xdr:twoCellAnchor>
  <xdr:twoCellAnchor editAs="oneCell">
    <xdr:from>
      <xdr:col>9</xdr:col>
      <xdr:colOff>0</xdr:colOff>
      <xdr:row>46</xdr:row>
      <xdr:rowOff>0</xdr:rowOff>
    </xdr:from>
    <xdr:to>
      <xdr:col>18</xdr:col>
      <xdr:colOff>0</xdr:colOff>
      <xdr:row>60</xdr:row>
      <xdr:rowOff>226785</xdr:rowOff>
    </xdr:to>
    <xdr:pic>
      <xdr:nvPicPr>
        <xdr:cNvPr id="177" name="図 176">
          <a:extLst>
            <a:ext uri="{FF2B5EF4-FFF2-40B4-BE49-F238E27FC236}">
              <a16:creationId xmlns:a16="http://schemas.microsoft.com/office/drawing/2014/main" id="{8A47BDBF-AB70-2EEE-3ABA-505752780E29}"/>
            </a:ext>
          </a:extLst>
        </xdr:cNvPr>
        <xdr:cNvPicPr>
          <a:picLocks noChangeAspect="1"/>
        </xdr:cNvPicPr>
      </xdr:nvPicPr>
      <xdr:blipFill>
        <a:blip xmlns:r="http://schemas.openxmlformats.org/officeDocument/2006/relationships" r:embed="rId6"/>
        <a:stretch>
          <a:fillRect/>
        </a:stretch>
      </xdr:blipFill>
      <xdr:spPr>
        <a:xfrm>
          <a:off x="5959929" y="10695214"/>
          <a:ext cx="5969000" cy="3401785"/>
        </a:xfrm>
        <a:prstGeom prst="rect">
          <a:avLst/>
        </a:prstGeom>
        <a:ln>
          <a:solidFill>
            <a:srgbClr val="000000"/>
          </a:solidFill>
        </a:ln>
      </xdr:spPr>
    </xdr:pic>
    <xdr:clientData/>
  </xdr:twoCellAnchor>
  <xdr:twoCellAnchor editAs="oneCell">
    <xdr:from>
      <xdr:col>9</xdr:col>
      <xdr:colOff>0</xdr:colOff>
      <xdr:row>61</xdr:row>
      <xdr:rowOff>9072</xdr:rowOff>
    </xdr:from>
    <xdr:to>
      <xdr:col>18</xdr:col>
      <xdr:colOff>0</xdr:colOff>
      <xdr:row>76</xdr:row>
      <xdr:rowOff>9072</xdr:rowOff>
    </xdr:to>
    <xdr:pic>
      <xdr:nvPicPr>
        <xdr:cNvPr id="178" name="図 177">
          <a:extLst>
            <a:ext uri="{FF2B5EF4-FFF2-40B4-BE49-F238E27FC236}">
              <a16:creationId xmlns:a16="http://schemas.microsoft.com/office/drawing/2014/main" id="{5827C459-F950-2BC0-30F6-E3D8DEFD405C}"/>
            </a:ext>
          </a:extLst>
        </xdr:cNvPr>
        <xdr:cNvPicPr>
          <a:picLocks noChangeAspect="1"/>
        </xdr:cNvPicPr>
      </xdr:nvPicPr>
      <xdr:blipFill>
        <a:blip xmlns:r="http://schemas.openxmlformats.org/officeDocument/2006/relationships" r:embed="rId7"/>
        <a:stretch>
          <a:fillRect/>
        </a:stretch>
      </xdr:blipFill>
      <xdr:spPr>
        <a:xfrm>
          <a:off x="5959929" y="14106072"/>
          <a:ext cx="5969000" cy="3401786"/>
        </a:xfrm>
        <a:prstGeom prst="rect">
          <a:avLst/>
        </a:prstGeom>
        <a:ln>
          <a:solidFill>
            <a:srgbClr val="000000"/>
          </a:solidFill>
        </a:ln>
      </xdr:spPr>
    </xdr:pic>
    <xdr:clientData/>
  </xdr:twoCellAnchor>
  <xdr:twoCellAnchor editAs="oneCell">
    <xdr:from>
      <xdr:col>9</xdr:col>
      <xdr:colOff>1</xdr:colOff>
      <xdr:row>16</xdr:row>
      <xdr:rowOff>0</xdr:rowOff>
    </xdr:from>
    <xdr:to>
      <xdr:col>17</xdr:col>
      <xdr:colOff>589645</xdr:colOff>
      <xdr:row>30</xdr:row>
      <xdr:rowOff>213533</xdr:rowOff>
    </xdr:to>
    <xdr:pic>
      <xdr:nvPicPr>
        <xdr:cNvPr id="24" name="図 23">
          <a:extLst>
            <a:ext uri="{FF2B5EF4-FFF2-40B4-BE49-F238E27FC236}">
              <a16:creationId xmlns:a16="http://schemas.microsoft.com/office/drawing/2014/main" id="{85961B35-A6F6-CD7D-C0BB-E949D42ACFDE}"/>
            </a:ext>
          </a:extLst>
        </xdr:cNvPr>
        <xdr:cNvPicPr>
          <a:picLocks noChangeAspect="1"/>
        </xdr:cNvPicPr>
      </xdr:nvPicPr>
      <xdr:blipFill>
        <a:blip xmlns:r="http://schemas.openxmlformats.org/officeDocument/2006/relationships" r:embed="rId8"/>
        <a:stretch>
          <a:fillRect/>
        </a:stretch>
      </xdr:blipFill>
      <xdr:spPr>
        <a:xfrm>
          <a:off x="5959930" y="3891643"/>
          <a:ext cx="5896429" cy="3388533"/>
        </a:xfrm>
        <a:prstGeom prst="rect">
          <a:avLst/>
        </a:prstGeom>
        <a:solidFill>
          <a:schemeClr val="bg1"/>
        </a:solidFill>
        <a:ln>
          <a:solidFill>
            <a:srgbClr val="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533768</xdr:colOff>
      <xdr:row>7</xdr:row>
      <xdr:rowOff>128841</xdr:rowOff>
    </xdr:from>
    <xdr:to>
      <xdr:col>6</xdr:col>
      <xdr:colOff>533767</xdr:colOff>
      <xdr:row>11</xdr:row>
      <xdr:rowOff>92028</xdr:rowOff>
    </xdr:to>
    <xdr:sp macro="" textlink="">
      <xdr:nvSpPr>
        <xdr:cNvPr id="2" name="正方形/長方形 1">
          <a:extLst>
            <a:ext uri="{FF2B5EF4-FFF2-40B4-BE49-F238E27FC236}">
              <a16:creationId xmlns:a16="http://schemas.microsoft.com/office/drawing/2014/main" id="{28551FDB-68B6-C8FA-4E0C-1BE697CD1F14}"/>
            </a:ext>
          </a:extLst>
        </xdr:cNvPr>
        <xdr:cNvSpPr/>
      </xdr:nvSpPr>
      <xdr:spPr>
        <a:xfrm>
          <a:off x="4040072" y="1739348"/>
          <a:ext cx="3027753" cy="8834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E</a:t>
          </a:r>
          <a:r>
            <a:rPr kumimoji="1" lang="ja-JP" altLang="en-US" sz="1100"/>
            <a:t>列に追加料の計算セルを用意しています。</a:t>
          </a:r>
          <a:endParaRPr kumimoji="1" lang="en-US" altLang="ja-JP" sz="1100"/>
        </a:p>
        <a:p>
          <a:pPr algn="l"/>
          <a:r>
            <a:rPr kumimoji="1" lang="ja-JP" altLang="en-US" sz="1100"/>
            <a:t>現状は幅</a:t>
          </a:r>
          <a:r>
            <a:rPr kumimoji="1" lang="en-US" altLang="ja-JP" sz="1100"/>
            <a:t>0</a:t>
          </a:r>
          <a:r>
            <a:rPr kumimoji="1" lang="ja-JP" altLang="en-US" sz="1100"/>
            <a:t>として隠しています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s://www.iri-tokyo.jp/kiki/index.php?no=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30686-C650-4C71-B11C-4289394833EF}">
  <sheetPr codeName="Sheet1"/>
  <dimension ref="A1:F16"/>
  <sheetViews>
    <sheetView zoomScaleNormal="100" workbookViewId="0">
      <selection activeCell="C19" sqref="C19"/>
    </sheetView>
  </sheetViews>
  <sheetFormatPr defaultColWidth="8.75" defaultRowHeight="18"/>
  <cols>
    <col min="1" max="1" width="42.25" style="6" bestFit="1" customWidth="1"/>
    <col min="2" max="2" width="49.58203125" style="6" bestFit="1" customWidth="1"/>
    <col min="3" max="3" width="5.25" style="16" bestFit="1" customWidth="1"/>
    <col min="4" max="4" width="5.83203125" style="16" customWidth="1"/>
    <col min="5" max="5" width="6.5" style="16" hidden="1" customWidth="1"/>
    <col min="6" max="6" width="9.83203125" style="16" bestFit="1" customWidth="1"/>
    <col min="7" max="16384" width="8.75" style="6"/>
  </cols>
  <sheetData>
    <row r="1" spans="1:6" ht="18.5" thickBot="1">
      <c r="A1" s="12" t="s">
        <v>0</v>
      </c>
      <c r="B1" s="13" t="s">
        <v>1</v>
      </c>
      <c r="C1" s="14" t="s">
        <v>2</v>
      </c>
      <c r="D1" s="14" t="s">
        <v>3</v>
      </c>
      <c r="E1" s="14" t="s">
        <v>4</v>
      </c>
      <c r="F1" s="14" t="s">
        <v>5</v>
      </c>
    </row>
    <row r="2" spans="1:6">
      <c r="A2" s="1" t="s">
        <v>6</v>
      </c>
      <c r="B2" s="8" t="s">
        <v>7</v>
      </c>
      <c r="C2" s="14">
        <f>IF(B2="一般企業",1,0)</f>
        <v>0</v>
      </c>
      <c r="D2" s="14" t="s">
        <v>8</v>
      </c>
      <c r="E2" s="14" t="s">
        <v>8</v>
      </c>
      <c r="F2" s="14" t="s">
        <v>8</v>
      </c>
    </row>
    <row r="3" spans="1:6">
      <c r="A3" s="1" t="s">
        <v>9</v>
      </c>
      <c r="B3" s="9" t="s">
        <v>10</v>
      </c>
      <c r="C3" s="14" cm="1">
        <f t="array" ref="C3">_xlfn.SWITCH(B3, 設定!B3, 設定!C3, 設定!B4, 設定!C4, 設定!B5, 設定!C5, 設定!C6)</f>
        <v>0</v>
      </c>
      <c r="D3" s="14">
        <f>IF($C$2=0,設定!I5,設定!J5)</f>
        <v>770</v>
      </c>
      <c r="E3" s="14">
        <f>IF($C$2=0,設定!I6,設定!J6)</f>
        <v>770</v>
      </c>
      <c r="F3" s="14">
        <f>IF(C3=0,0,D3+(C3-1)*E3)</f>
        <v>0</v>
      </c>
    </row>
    <row r="4" spans="1:6">
      <c r="A4" s="1" t="s">
        <v>11</v>
      </c>
      <c r="B4" s="9" t="s">
        <v>10</v>
      </c>
      <c r="C4" s="14" cm="1">
        <f t="array" ref="C4">_xlfn.SWITCH(B4, 設定!B3, 設定!C3, 設定!B4, 設定!C4, 設定!B5, 設定!C5, 設定!C6)</f>
        <v>0</v>
      </c>
      <c r="D4" s="14">
        <f>IF($C$2=0,設定!I7,設定!J7)</f>
        <v>930</v>
      </c>
      <c r="E4" s="14">
        <f>IF($C$2=0,設定!I8,設定!J8)</f>
        <v>930</v>
      </c>
      <c r="F4" s="14">
        <f>IF(C4=0,0,IF(C4=設定!C6,D4+(C4-1)*E4,IF(C5&gt;C4,D4,D4+(C4-1)*E4)))</f>
        <v>0</v>
      </c>
    </row>
    <row r="5" spans="1:6">
      <c r="A5" s="1" t="s">
        <v>12</v>
      </c>
      <c r="B5" s="9" t="s">
        <v>10</v>
      </c>
      <c r="C5" s="14" cm="1">
        <f t="array" ref="C5">_xlfn.SWITCH(B5, 設定!B3, 設定!C3, 設定!B4, 設定!C4, 設定!B5, 設定!C5, 設定!C6)</f>
        <v>0</v>
      </c>
      <c r="D5" s="14">
        <f>IF($C$2=0,設定!I7,設定!J7)</f>
        <v>930</v>
      </c>
      <c r="E5" s="14">
        <f>IF($C$2=0,設定!I8,設定!J8)</f>
        <v>930</v>
      </c>
      <c r="F5" s="14">
        <f>IF(C5=0,0,IF(C4&gt;C5,D5,D5+(C5-1)*E5))</f>
        <v>0</v>
      </c>
    </row>
    <row r="6" spans="1:6">
      <c r="A6" s="1" t="s">
        <v>13</v>
      </c>
      <c r="B6" s="9" t="s">
        <v>10</v>
      </c>
      <c r="C6" s="14" cm="1">
        <f t="array" ref="C6">_xlfn.SWITCH(B6, 設定!B3, 設定!C3, 設定!B4, 設定!C4, 設定!B5, 設定!C5, 設定!C6)</f>
        <v>0</v>
      </c>
      <c r="D6" s="14">
        <f>IF($C$2=0,設定!I9,設定!J9)</f>
        <v>2390</v>
      </c>
      <c r="E6" s="14">
        <f>IF($C$2=0,設定!I10,設定!J10)</f>
        <v>2390</v>
      </c>
      <c r="F6" s="14">
        <f>IF(C6=0,0,D6+(C6-1)*E6)</f>
        <v>0</v>
      </c>
    </row>
    <row r="7" spans="1:6">
      <c r="A7" s="1" t="s">
        <v>14</v>
      </c>
      <c r="B7" s="9" t="s">
        <v>15</v>
      </c>
      <c r="C7" s="14">
        <f>IF(B7="する", 1, 0)*C11</f>
        <v>0</v>
      </c>
      <c r="D7" s="14">
        <f>IF($C$2=0,設定!I13,設定!J13)</f>
        <v>50</v>
      </c>
      <c r="E7" s="14">
        <f>IF($C$2=0,設定!I14,設定!J14)</f>
        <v>50</v>
      </c>
      <c r="F7" s="14">
        <f>IF(C7=0,0,D7+(C7-1)*E7)</f>
        <v>0</v>
      </c>
    </row>
    <row r="8" spans="1:6" ht="18.5" thickBot="1">
      <c r="A8" s="1" t="s">
        <v>16</v>
      </c>
      <c r="B8" s="32" t="s">
        <v>17</v>
      </c>
      <c r="C8" s="14" cm="1">
        <f t="array" ref="C8">IF(B8="必要",1,0)*(COUNTIF(C3:C7,"&lt;&gt;0")-IF(AND(C4&lt;&gt;0,C5&lt;&gt;0),1,0))+_xlfn.NUMBERVALUE(_xlfn.TEXTJOIN("",TRUE,IFERROR(MID(B8,_xlfn.SEQUENCE(LEN(B8)),1)*1,"")))</f>
        <v>0</v>
      </c>
      <c r="D8" s="14">
        <f>IF($C$2=0,設定!I31,設定!J31)</f>
        <v>1130</v>
      </c>
      <c r="E8" s="14" t="s">
        <v>8</v>
      </c>
      <c r="F8" s="14">
        <f t="shared" ref="F8:F9" si="0">C8*D8</f>
        <v>0</v>
      </c>
    </row>
    <row r="9" spans="1:6">
      <c r="A9" s="3" t="s">
        <v>18</v>
      </c>
      <c r="B9" s="28" t="str">
        <f>C9&amp;" 設備"</f>
        <v>0 設備</v>
      </c>
      <c r="C9" s="14">
        <f>COUNTIF(C3:C7,"&lt;&gt;0")</f>
        <v>0</v>
      </c>
      <c r="D9" s="14">
        <f>IF($C$2=0,設定!$I$30,設定!$J$30)</f>
        <v>1130</v>
      </c>
      <c r="E9" s="14" t="s">
        <v>8</v>
      </c>
      <c r="F9" s="14">
        <f t="shared" si="0"/>
        <v>0</v>
      </c>
    </row>
    <row r="10" spans="1:6" ht="18" customHeight="1">
      <c r="A10" s="2" t="s">
        <v>19</v>
      </c>
      <c r="B10" s="31" t="str">
        <f>IF(COUNTIF(B3:B4,"*0*")=0,"しない","する")</f>
        <v>しない</v>
      </c>
      <c r="C10" s="14">
        <f>IF(B10="する", 1, 0)</f>
        <v>0</v>
      </c>
      <c r="D10" s="14">
        <f>IF($C$2=0,設定!I32,設定!J32)</f>
        <v>50</v>
      </c>
      <c r="E10" s="14" t="s">
        <v>8</v>
      </c>
      <c r="F10" s="14">
        <f>C10*D10</f>
        <v>0</v>
      </c>
    </row>
    <row r="11" spans="1:6" ht="18.5" thickBot="1">
      <c r="A11" s="3" t="s">
        <v>20</v>
      </c>
      <c r="B11" s="7" t="str">
        <f>C11&amp;" 時間"</f>
        <v>0 時間</v>
      </c>
      <c r="C11" s="14">
        <f>IF(COUNTIF(C3:C6,設定!C4)*COUNTIF(C3:C6,設定!C5),設定!C6,MAX(C3:C6))</f>
        <v>0</v>
      </c>
      <c r="D11" s="14">
        <f>IF($C$2=0,設定!I3,設定!J3)</f>
        <v>3690</v>
      </c>
      <c r="E11" s="14">
        <f>D11</f>
        <v>3690</v>
      </c>
      <c r="F11" s="14">
        <f>IF(C11=0,0,D11+(C11-1)*E11)</f>
        <v>0</v>
      </c>
    </row>
    <row r="12" spans="1:6" ht="18.5" thickBot="1">
      <c r="A12" s="25" t="s">
        <v>21</v>
      </c>
      <c r="B12" s="10">
        <f>IF(B14&lt;&gt;"","error",SUM(F3:F11))</f>
        <v>0</v>
      </c>
      <c r="C12" s="15" t="s">
        <v>22</v>
      </c>
      <c r="D12" s="14"/>
      <c r="E12" s="14"/>
      <c r="F12" s="14"/>
    </row>
    <row r="13" spans="1:6" ht="36" customHeight="1">
      <c r="A13" s="4" t="s">
        <v>23</v>
      </c>
      <c r="B13" s="26" t="str">
        <f>IF(AND(B3&lt;&gt;"なし",B4&lt;&gt;"なし"),IF(OR(AND(TRIM(B4)="10:00-12:00",TRIM(B3)&lt;&gt;"13:00-17:00"),AND(TRIM(B3)="10:00-12:00",TRIM(B4)&lt;&gt;"13:00-17:00")),"伝導と放射は同時に測定することはできません。AM/PMで利用時間を分けることをお勧めいたします",""),IF(AND(B5&lt;&gt;"なし",B4&lt;&gt;"なし"),"MHz/GHzの測定では環境の切り替えが必要です。1日のご利用につき1度の切り替えのみ行います。",""))</f>
        <v/>
      </c>
      <c r="D13" s="14"/>
      <c r="E13" s="14"/>
      <c r="F13" s="14"/>
    </row>
    <row r="14" spans="1:6">
      <c r="A14" s="3" t="s">
        <v>24</v>
      </c>
      <c r="B14" s="11" t="str">
        <f>IF(B6&lt;&gt;"なし",IF(OR(B5&lt;&gt;"なし",B4&lt;&gt;"なし"),"放射エミッションと放射イミュニティは併用できません",""),"")</f>
        <v/>
      </c>
    </row>
    <row r="15" spans="1:6">
      <c r="A15" s="19" t="str">
        <f>設定!$L$2</f>
        <v>※機器利用料金の試算支援を目的としており、内容を保証するものではございません。</v>
      </c>
      <c r="B15" s="18"/>
    </row>
    <row r="16" spans="1:6">
      <c r="A16" s="20" t="str">
        <f>HYPERLINK(設定!$K$4,設定!$K$3)</f>
        <v>※最新の単位時間当たりの各機器利用料金はこちらをご確認ください。</v>
      </c>
      <c r="B16" s="18"/>
    </row>
  </sheetData>
  <phoneticPr fontId="1"/>
  <dataValidations count="1">
    <dataValidation type="list" allowBlank="1" showInputMessage="1" showErrorMessage="1" sqref="B8" xr:uid="{26B68DD8-1AF8-4AAB-9DE8-E74B3B2DCB1D}">
      <formula1>"不要,必要,1設備,2設備,3設備,4設備"</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4CEC1036-C00C-4C23-BD92-1F3C58B551A2}">
          <x14:formula1>
            <xm:f>設定!$F$3:$F$4</xm:f>
          </x14:formula1>
          <xm:sqref>B7 B10</xm:sqref>
        </x14:dataValidation>
        <x14:dataValidation type="list" allowBlank="1" showInputMessage="1" showErrorMessage="1" xr:uid="{B32F0876-6ADD-43D9-9D8D-D342B06FE333}">
          <x14:formula1>
            <xm:f>設定!$B$3:$B$6</xm:f>
          </x14:formula1>
          <xm:sqref>B3:B6</xm:sqref>
        </x14:dataValidation>
        <x14:dataValidation type="list" allowBlank="1" showInputMessage="1" showErrorMessage="1" xr:uid="{B85E5498-318B-430F-A3B8-6DD770FBF0A4}">
          <x14:formula1>
            <xm:f>設定!$G$3:$G$4</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59BF1-3DC1-4923-A11D-413513D3C87F}">
  <sheetPr codeName="Sheet2"/>
  <dimension ref="A1:F13"/>
  <sheetViews>
    <sheetView tabSelected="1" workbookViewId="0">
      <selection activeCell="F8" sqref="F8"/>
    </sheetView>
  </sheetViews>
  <sheetFormatPr defaultColWidth="8.75" defaultRowHeight="18"/>
  <cols>
    <col min="1" max="1" width="42.25" style="6" bestFit="1" customWidth="1"/>
    <col min="2" max="2" width="30.83203125" style="6" customWidth="1"/>
    <col min="3" max="3" width="9.33203125" style="16" bestFit="1" customWidth="1"/>
    <col min="4" max="4" width="6.58203125" style="16" customWidth="1"/>
    <col min="5" max="5" width="6.58203125" style="16" hidden="1" customWidth="1"/>
    <col min="6" max="6" width="6.58203125" style="16" customWidth="1"/>
    <col min="7" max="16384" width="8.75" style="6"/>
  </cols>
  <sheetData>
    <row r="1" spans="1:6" ht="18.5" thickBot="1">
      <c r="A1" s="12" t="s">
        <v>0</v>
      </c>
      <c r="B1" s="13" t="s">
        <v>1</v>
      </c>
      <c r="C1" s="14" t="s">
        <v>2</v>
      </c>
      <c r="D1" s="14" t="s">
        <v>3</v>
      </c>
      <c r="E1" s="14" t="s">
        <v>4</v>
      </c>
      <c r="F1" s="14" t="s">
        <v>5</v>
      </c>
    </row>
    <row r="2" spans="1:6">
      <c r="A2" s="1" t="s">
        <v>6</v>
      </c>
      <c r="B2" s="8" t="s">
        <v>7</v>
      </c>
      <c r="C2" s="14">
        <f>IF(B2="一般企業",1,0)</f>
        <v>0</v>
      </c>
      <c r="D2" s="14" t="s">
        <v>8</v>
      </c>
      <c r="E2" s="14"/>
      <c r="F2" s="14" t="s">
        <v>8</v>
      </c>
    </row>
    <row r="3" spans="1:6">
      <c r="A3" s="1" t="s">
        <v>25</v>
      </c>
      <c r="B3" s="9" t="s">
        <v>10</v>
      </c>
      <c r="C3" s="14" cm="1">
        <f t="array" ref="C3">_xlfn.SWITCH(B3, 設定!B3, 設定!C3, 設定!B4, 設定!C4, 設定!B5, 設定!C5, 設定!C6)</f>
        <v>0</v>
      </c>
      <c r="D3" s="14">
        <f>IF($C$2=0,設定!I11,設定!J11)</f>
        <v>14400</v>
      </c>
      <c r="E3" s="14">
        <f>IF($C$2=0,設定!I12,設定!J12)</f>
        <v>14400</v>
      </c>
      <c r="F3" s="30" t="s">
        <v>26</v>
      </c>
    </row>
    <row r="4" spans="1:6">
      <c r="A4" s="1" t="s">
        <v>27</v>
      </c>
      <c r="B4" s="9" t="s">
        <v>10</v>
      </c>
      <c r="C4" s="14" cm="1">
        <f t="array" ref="C4">_xlfn.SWITCH(B4, 設定!B3, 設定!C3, 設定!B4, 設定!C4, 設定!B5, 設定!C5, 設定!C6)</f>
        <v>0</v>
      </c>
      <c r="D4" s="14">
        <f>IF($C$2=0,設定!I11,設定!J11)</f>
        <v>14400</v>
      </c>
      <c r="E4" s="14">
        <f>IF($C$2=0,設定!I12,設定!J12)</f>
        <v>14400</v>
      </c>
      <c r="F4" s="30" t="s">
        <v>26</v>
      </c>
    </row>
    <row r="5" spans="1:6">
      <c r="A5" s="1" t="s">
        <v>28</v>
      </c>
      <c r="B5" s="9" t="s">
        <v>10</v>
      </c>
      <c r="C5" s="14" cm="1">
        <f t="array" ref="C5">_xlfn.SWITCH(B5, 設定!B3, 設定!C3, 設定!B4, 設定!C4, 設定!B5, 設定!C5, 設定!C6)</f>
        <v>0</v>
      </c>
      <c r="D5" s="14">
        <f>IF($C$2=0,設定!I11,設定!J11)</f>
        <v>14400</v>
      </c>
      <c r="E5" s="14">
        <f>IF($C$2=0,設定!I12,設定!J12)</f>
        <v>14400</v>
      </c>
      <c r="F5" s="14">
        <f>IF(C10=0,0,D10+(C10-1)*E10)</f>
        <v>0</v>
      </c>
    </row>
    <row r="6" spans="1:6">
      <c r="A6" s="1" t="s">
        <v>14</v>
      </c>
      <c r="B6" s="9" t="s">
        <v>15</v>
      </c>
      <c r="C6" s="14">
        <f>IF(B6="する", 1, 0)*C10</f>
        <v>0</v>
      </c>
      <c r="D6" s="14">
        <f>IF($C$2=0,設定!I13,設定!J13)</f>
        <v>50</v>
      </c>
      <c r="E6" s="14">
        <f>IF($C$2=0,設定!I14,設定!J14)</f>
        <v>50</v>
      </c>
      <c r="F6" s="14">
        <f>IF(C6=0,0,D6+(C6-1)*E6)</f>
        <v>0</v>
      </c>
    </row>
    <row r="7" spans="1:6" ht="18.5" thickBot="1">
      <c r="A7" s="1" t="s">
        <v>16</v>
      </c>
      <c r="B7" s="32" t="s">
        <v>17</v>
      </c>
      <c r="C7" s="14" cm="1">
        <f t="array" ref="C7">IF(B7="必要",1,0)*COUNTIF(C3:C6,"&lt;&gt;0")+_xlfn.NUMBERVALUE(_xlfn.TEXTJOIN("",TRUE,IFERROR(MID(B7,_xlfn.SEQUENCE(LEN(B7)),1)*1,"")))</f>
        <v>0</v>
      </c>
      <c r="D7" s="14">
        <f>IF($C$2=0,設定!I31,設定!J31)</f>
        <v>1130</v>
      </c>
      <c r="E7" s="14" t="s">
        <v>8</v>
      </c>
      <c r="F7" s="14">
        <f t="shared" ref="F7:F8" si="0">C7*D7</f>
        <v>0</v>
      </c>
    </row>
    <row r="8" spans="1:6">
      <c r="A8" s="3" t="s">
        <v>18</v>
      </c>
      <c r="B8" s="28" t="str">
        <f>C8&amp;" 設備"</f>
        <v>0 設備</v>
      </c>
      <c r="C8" s="14">
        <f>COUNTIF(C3:C6,"&lt;&gt;0")</f>
        <v>0</v>
      </c>
      <c r="D8" s="14">
        <f>IF($C$2=0,設定!$I$30,設定!$J$30)</f>
        <v>1130</v>
      </c>
      <c r="E8" s="14" t="s">
        <v>8</v>
      </c>
      <c r="F8" s="14">
        <f t="shared" si="0"/>
        <v>0</v>
      </c>
    </row>
    <row r="9" spans="1:6">
      <c r="A9" s="2" t="s">
        <v>30</v>
      </c>
      <c r="B9" s="31" t="str">
        <f>IF(COUNTIF(B3:B5,"*0*")=0,"しない","する")</f>
        <v>しない</v>
      </c>
      <c r="C9" s="14">
        <f>IF(B9="する", 1, 0)</f>
        <v>0</v>
      </c>
      <c r="D9" s="14">
        <f>IF($C$2=0,設定!I32,設定!J32)</f>
        <v>50</v>
      </c>
      <c r="E9" s="14" t="s">
        <v>8</v>
      </c>
      <c r="F9" s="14">
        <f>C9*D9</f>
        <v>0</v>
      </c>
    </row>
    <row r="10" spans="1:6" ht="18.5" thickBot="1">
      <c r="A10" s="3" t="s">
        <v>31</v>
      </c>
      <c r="B10" s="7" t="str">
        <f>C10&amp;" 時間"</f>
        <v>0 時間</v>
      </c>
      <c r="C10" s="14">
        <f>IF(COUNTIF(C3:C5,設定!C4)*COUNTIF(C3:C5,設定!C5),設定!C6,MAX(C3:C5))</f>
        <v>0</v>
      </c>
      <c r="D10" s="14">
        <f>IF($C$2=0,設定!I11,設定!J11)</f>
        <v>14400</v>
      </c>
      <c r="E10" s="14">
        <f>IF($C$2=0,設定!I12,設定!J12)</f>
        <v>14400</v>
      </c>
      <c r="F10" s="14">
        <f>IF(C10=0,0,D10+(C10-1)*E10)</f>
        <v>0</v>
      </c>
    </row>
    <row r="11" spans="1:6" ht="18.5" thickBot="1">
      <c r="A11" s="5" t="s">
        <v>32</v>
      </c>
      <c r="B11" s="10">
        <f>SUM(F6:F10)</f>
        <v>0</v>
      </c>
      <c r="C11" s="15" t="s">
        <v>22</v>
      </c>
      <c r="D11" s="14"/>
      <c r="E11" s="14"/>
      <c r="F11" s="14"/>
    </row>
    <row r="12" spans="1:6">
      <c r="A12" s="19" t="str">
        <f>設定!$L$2</f>
        <v>※機器利用料金の試算支援を目的としており、内容を保証するものではございません。</v>
      </c>
      <c r="B12" s="18"/>
    </row>
    <row r="13" spans="1:6">
      <c r="A13" s="20" t="str">
        <f>HYPERLINK(設定!$K$4,設定!$K$3)</f>
        <v>※最新の単位時間当たりの各機器利用料金はこちらをご確認ください。</v>
      </c>
      <c r="B13" s="18"/>
    </row>
  </sheetData>
  <sheetProtection algorithmName="SHA-512" hashValue="wAOeOBAi1iAgtII2kcfk8l0ad7hpB65U9bVOlBm0on2xGpNCYVjx0FpTT+HtmzbIQTRmyMC9XT3wmCcc0Gme8A==" saltValue="hhlvr6jSGz+LyoRvmPjNQg==" spinCount="100000" sheet="1" objects="1" scenarios="1"/>
  <phoneticPr fontId="1"/>
  <dataValidations count="1">
    <dataValidation type="list" allowBlank="1" showInputMessage="1" showErrorMessage="1" sqref="B7" xr:uid="{C3DAA09C-C081-4DE3-A47E-64632E67C967}">
      <formula1>"不要,必要,1設備,2設備,3設備,4設備"</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6520AC86-629D-40C8-96BF-98C496FE83DB}">
          <x14:formula1>
            <xm:f>設定!$G$3:$G$4</xm:f>
          </x14:formula1>
          <xm:sqref>B2</xm:sqref>
        </x14:dataValidation>
        <x14:dataValidation type="list" allowBlank="1" showInputMessage="1" showErrorMessage="1" xr:uid="{6B6BF9D1-530A-447C-A7EF-17DFC4C608E2}">
          <x14:formula1>
            <xm:f>設定!$B$3:$B$6</xm:f>
          </x14:formula1>
          <xm:sqref>B3:B5</xm:sqref>
        </x14:dataValidation>
        <x14:dataValidation type="list" allowBlank="1" showInputMessage="1" showErrorMessage="1" xr:uid="{2DDCB31E-C4FF-46CB-AB7A-8512EF197F4D}">
          <x14:formula1>
            <xm:f>設定!$F$3:$F$4</xm:f>
          </x14:formula1>
          <xm:sqref>B6:B7 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80BCC-D702-4F29-AC58-925AFA85061F}">
  <sheetPr codeName="Sheet3"/>
  <dimension ref="A1:I21"/>
  <sheetViews>
    <sheetView zoomScaleNormal="100" workbookViewId="0">
      <selection activeCell="C13" sqref="C13"/>
    </sheetView>
  </sheetViews>
  <sheetFormatPr defaultColWidth="8.75" defaultRowHeight="18"/>
  <cols>
    <col min="1" max="1" width="31.33203125" style="6" bestFit="1" customWidth="1"/>
    <col min="2" max="2" width="22.25" style="6" customWidth="1"/>
    <col min="3" max="3" width="5.25" style="6" bestFit="1" customWidth="1"/>
    <col min="4" max="4" width="5.5" style="6" bestFit="1" customWidth="1"/>
    <col min="5" max="5" width="6.5" style="16" hidden="1" customWidth="1"/>
    <col min="6" max="6" width="9.83203125" style="6" bestFit="1" customWidth="1"/>
    <col min="7" max="16384" width="8.75" style="6"/>
  </cols>
  <sheetData>
    <row r="1" spans="1:9" ht="18.5" thickBot="1">
      <c r="A1" s="12" t="s">
        <v>0</v>
      </c>
      <c r="B1" s="13" t="s">
        <v>1</v>
      </c>
      <c r="C1" s="14" t="s">
        <v>2</v>
      </c>
      <c r="D1" s="14" t="s">
        <v>3</v>
      </c>
      <c r="E1" s="14" t="s">
        <v>4</v>
      </c>
      <c r="F1" s="14" t="s">
        <v>5</v>
      </c>
      <c r="G1" s="16"/>
      <c r="H1" s="16"/>
      <c r="I1" s="16"/>
    </row>
    <row r="2" spans="1:9">
      <c r="A2" s="1" t="s">
        <v>6</v>
      </c>
      <c r="B2" s="8" t="s">
        <v>7</v>
      </c>
      <c r="C2" s="14">
        <f>IF(B2="一般企業",1,0)</f>
        <v>0</v>
      </c>
      <c r="D2" s="14" t="s">
        <v>8</v>
      </c>
      <c r="E2" s="14" t="s">
        <v>8</v>
      </c>
      <c r="F2" s="14" t="s">
        <v>8</v>
      </c>
      <c r="G2" s="16"/>
      <c r="H2" s="16"/>
      <c r="I2" s="16"/>
    </row>
    <row r="3" spans="1:9">
      <c r="A3" s="23" t="s">
        <v>33</v>
      </c>
      <c r="B3" s="9" t="s">
        <v>10</v>
      </c>
      <c r="C3" s="14" cm="1">
        <f t="array" ref="C3">_xlfn.SWITCH(B3, 設定!B3, 設定!C3, 設定!B4, 設定!C4, 設定!B5, 設定!C5, 設定!C6)</f>
        <v>0</v>
      </c>
      <c r="D3" s="14">
        <f>IF($C$2=0,設定!I16,設定!J16)</f>
        <v>830</v>
      </c>
      <c r="E3" s="14">
        <f>IF($C$2=0,設定!I17,設定!J17)</f>
        <v>830</v>
      </c>
      <c r="F3" s="14">
        <f t="shared" ref="F3:F11" si="0">IF(C3=0,0,D3+(C3-1)*E3)</f>
        <v>0</v>
      </c>
      <c r="G3" s="16"/>
      <c r="H3" s="16"/>
      <c r="I3" s="16"/>
    </row>
    <row r="4" spans="1:9">
      <c r="A4" s="21" t="s">
        <v>34</v>
      </c>
      <c r="B4" s="9" t="s">
        <v>10</v>
      </c>
      <c r="C4" s="14" cm="1">
        <f t="array" ref="C4">_xlfn.SWITCH(B4, 設定!B3, 設定!C3, 設定!B4, 設定!C4, 設定!B5, 設定!C5, 設定!C6)</f>
        <v>0</v>
      </c>
      <c r="D4" s="14">
        <f>IF($C$2=0,設定!I18,設定!J18)</f>
        <v>1060</v>
      </c>
      <c r="E4" s="14">
        <f>IF($C$2=0,設定!I19,設定!J19)</f>
        <v>1060</v>
      </c>
      <c r="F4" s="14">
        <f t="shared" si="0"/>
        <v>0</v>
      </c>
      <c r="G4" s="16"/>
      <c r="H4" s="16"/>
      <c r="I4" s="16"/>
    </row>
    <row r="5" spans="1:9">
      <c r="A5" s="21" t="s">
        <v>35</v>
      </c>
      <c r="B5" s="9" t="s">
        <v>10</v>
      </c>
      <c r="C5" s="14" cm="1">
        <f t="array" ref="C5">_xlfn.SWITCH(B5, 設定!B3, 設定!C3, 設定!B4, 設定!C4, 設定!B5, 設定!C5, 設定!C6)</f>
        <v>0</v>
      </c>
      <c r="D5" s="14">
        <f>IF($C$2=0,設定!I20,設定!J20)</f>
        <v>630</v>
      </c>
      <c r="E5" s="14">
        <f>IF($C$2=0,設定!I21,設定!J21)</f>
        <v>630</v>
      </c>
      <c r="F5" s="14">
        <f t="shared" si="0"/>
        <v>0</v>
      </c>
      <c r="G5" s="16"/>
      <c r="H5" s="16"/>
      <c r="I5" s="16"/>
    </row>
    <row r="6" spans="1:9">
      <c r="A6" s="21" t="s">
        <v>36</v>
      </c>
      <c r="B6" s="9" t="s">
        <v>10</v>
      </c>
      <c r="C6" s="14" cm="1">
        <f t="array" ref="C6">_xlfn.SWITCH(B6, 設定!B3, 設定!C3, 設定!B4, 設定!C4, 設定!B5, 設定!C5, 設定!C6)</f>
        <v>0</v>
      </c>
      <c r="D6" s="14">
        <f>IF($C$2=0,設定!I22,設定!J22)</f>
        <v>490</v>
      </c>
      <c r="E6" s="14">
        <f>IF($C$2=0,設定!I23,設定!J23)</f>
        <v>490</v>
      </c>
      <c r="F6" s="14">
        <f>IF(C6=0,0,D6+(C6-1)*E6)</f>
        <v>0</v>
      </c>
      <c r="G6" s="16"/>
      <c r="H6" s="16"/>
      <c r="I6" s="16"/>
    </row>
    <row r="7" spans="1:9">
      <c r="A7" s="1" t="s">
        <v>37</v>
      </c>
      <c r="B7" s="9" t="s">
        <v>10</v>
      </c>
      <c r="C7" s="14" cm="1">
        <f t="array" ref="C7">_xlfn.SWITCH(B7, 設定!B3, 設定!C3, 設定!B4, 設定!C4, 設定!B5, 設定!C5, 設定!C6)</f>
        <v>0</v>
      </c>
      <c r="D7" s="14">
        <f>IF($C$2=0,設定!I13,設定!J13)</f>
        <v>50</v>
      </c>
      <c r="E7" s="14">
        <f>IF($C$2=0,設定!I14,設定!J14)</f>
        <v>50</v>
      </c>
      <c r="F7" s="14">
        <f t="shared" si="0"/>
        <v>0</v>
      </c>
      <c r="G7" s="16"/>
      <c r="H7" s="16"/>
      <c r="I7" s="16"/>
    </row>
    <row r="8" spans="1:9" hidden="1">
      <c r="A8" s="1" t="s">
        <v>38</v>
      </c>
      <c r="B8" s="9" t="s">
        <v>10</v>
      </c>
      <c r="C8" s="14" cm="1">
        <f t="array" ref="C8">_xlfn.SWITCH(B8, 設定!B3, 設定!C3, 設定!B4, 設定!C4, 設定!B5, 設定!C5, 設定!C6)</f>
        <v>0</v>
      </c>
      <c r="D8" s="14">
        <f>IF($C$2=0,設定!I13,設定!J13)</f>
        <v>50</v>
      </c>
      <c r="E8" s="14">
        <f>IF($C$2=0,設定!I14,設定!J14)</f>
        <v>50</v>
      </c>
      <c r="F8" s="14">
        <f t="shared" si="0"/>
        <v>0</v>
      </c>
      <c r="G8" s="16"/>
      <c r="H8" s="16"/>
      <c r="I8" s="16"/>
    </row>
    <row r="9" spans="1:9" ht="13.5" hidden="1" customHeight="1">
      <c r="A9" s="1" t="s">
        <v>39</v>
      </c>
      <c r="B9" s="9" t="s">
        <v>10</v>
      </c>
      <c r="C9" s="14" cm="1">
        <f t="array" ref="C9">_xlfn.SWITCH(B9, 設定!D4, 設定!E4, 設定!D5, 設定!E5, 設定!D6, 設定!E6, 設定!E7)</f>
        <v>0</v>
      </c>
      <c r="D9" s="14">
        <f>IF($C$2=0,設定!I28,設定!J28)</f>
        <v>90</v>
      </c>
      <c r="E9" s="14">
        <f>IF($C$2=0,設定!I29,設定!J29)</f>
        <v>90</v>
      </c>
      <c r="F9" s="14">
        <f t="shared" si="0"/>
        <v>0</v>
      </c>
      <c r="G9" s="16"/>
      <c r="H9" s="16"/>
      <c r="I9" s="16"/>
    </row>
    <row r="10" spans="1:9" ht="18" hidden="1" customHeight="1">
      <c r="A10" s="23" t="s">
        <v>40</v>
      </c>
      <c r="B10" s="9" t="s">
        <v>10</v>
      </c>
      <c r="C10" s="14" cm="1">
        <f t="array" ref="C10">_xlfn.SWITCH(B10, 設定!B3, 設定!C3, 設定!B4, 設定!C4, 設定!B5, 設定!C5, 設定!C6)</f>
        <v>0</v>
      </c>
      <c r="D10" s="14">
        <f>IF($C$2=0,設定!I24,設定!J24)</f>
        <v>840</v>
      </c>
      <c r="E10" s="14">
        <f>IF($C$2=0,設定!I25,設定!J25)</f>
        <v>840</v>
      </c>
      <c r="F10" s="14">
        <f t="shared" si="0"/>
        <v>0</v>
      </c>
      <c r="G10" s="16"/>
      <c r="H10" s="16"/>
      <c r="I10" s="16"/>
    </row>
    <row r="11" spans="1:9" hidden="1">
      <c r="A11" s="27" t="s">
        <v>41</v>
      </c>
      <c r="B11" s="9" t="s">
        <v>10</v>
      </c>
      <c r="C11" s="14" cm="1">
        <f t="array" ref="C11">_xlfn.SWITCH(B11, 設定!B3, 設定!C3, 設定!B4, 設定!C4, 設定!B5, 設定!C5, 設定!C6)</f>
        <v>0</v>
      </c>
      <c r="D11" s="14">
        <f>IF($C$2=0,設定!I26,設定!J26)</f>
        <v>650</v>
      </c>
      <c r="E11" s="14">
        <f>IF($C$2=0,設定!I27,設定!J27)</f>
        <v>650</v>
      </c>
      <c r="F11" s="14">
        <f t="shared" si="0"/>
        <v>0</v>
      </c>
      <c r="G11" s="16"/>
      <c r="H11" s="16"/>
      <c r="I11" s="16"/>
    </row>
    <row r="12" spans="1:9" ht="18.5" thickBot="1">
      <c r="A12" s="1" t="s">
        <v>16</v>
      </c>
      <c r="B12" s="32" t="s">
        <v>29</v>
      </c>
      <c r="C12" s="14" cm="1">
        <f t="array" ref="C12">IF(B12="必要",1,0)*(COUNTIF(C3:C11,"&lt;&gt;0")+_xlfn.NUMBERVALUE(_xlfn.TEXTJOIN("",TRUE,IFERROR(MID(B12,_xlfn.SEQUENCE(LEN(B12)),1)*1,""))))</f>
        <v>0</v>
      </c>
      <c r="D12" s="14">
        <f>IF($C$2=0,設定!I31,設定!J31)</f>
        <v>1130</v>
      </c>
      <c r="E12" s="14" t="s">
        <v>8</v>
      </c>
      <c r="F12" s="14">
        <f t="shared" ref="F12:F13" si="1">C12*D12</f>
        <v>0</v>
      </c>
    </row>
    <row r="13" spans="1:9">
      <c r="A13" s="3" t="s">
        <v>18</v>
      </c>
      <c r="B13" s="28" t="str">
        <f>C13&amp;" 設備"</f>
        <v>0 設備</v>
      </c>
      <c r="C13" s="14">
        <f>COUNTIF(C3:C11,"&lt;&gt;0")</f>
        <v>0</v>
      </c>
      <c r="D13" s="14">
        <f>IF($C$2=0,設定!$I$30,設定!$J$30)</f>
        <v>1130</v>
      </c>
      <c r="E13" s="14" t="s">
        <v>8</v>
      </c>
      <c r="F13" s="14">
        <f t="shared" si="1"/>
        <v>0</v>
      </c>
    </row>
    <row r="14" spans="1:9" ht="18.5" thickBot="1">
      <c r="A14" s="1" t="s">
        <v>42</v>
      </c>
      <c r="B14" s="7" t="str">
        <f>IF(COUNTIF(B3:B8,"&lt;&gt;なし")=0,"","使用する")</f>
        <v/>
      </c>
      <c r="C14" s="14">
        <f>IF(COUNTIF(C3:C8,設定!C4)*COUNTIF(C3:C8,設定!C5),設定!C6,MAX(C3:C8))</f>
        <v>0</v>
      </c>
      <c r="D14" s="14">
        <f>IF($C$2=0,設定!I15,設定!J15)</f>
        <v>530</v>
      </c>
      <c r="E14" s="14" t="s">
        <v>8</v>
      </c>
      <c r="F14" s="14">
        <f>C14*D14</f>
        <v>0</v>
      </c>
      <c r="G14" s="16"/>
      <c r="H14" s="16"/>
      <c r="I14" s="16"/>
    </row>
    <row r="15" spans="1:9" ht="18.5" hidden="1" thickBot="1">
      <c r="A15" s="1" t="s">
        <v>43</v>
      </c>
      <c r="B15" s="29" t="str">
        <f>IF(COUNTIF(B10:B11,"&lt;&gt;なし")=0,"","使用する")</f>
        <v/>
      </c>
      <c r="C15" s="14">
        <f>IF(COUNTIF(C10:C11,設定!C4)*COUNTIF(C10:C11,設定!C5),設定!C6,MAX(C10:C11))</f>
        <v>0</v>
      </c>
      <c r="D15" s="14">
        <f>IF($C$2=0,設定!I15,設定!J15)</f>
        <v>530</v>
      </c>
      <c r="E15" s="14" t="s">
        <v>8</v>
      </c>
      <c r="F15" s="14">
        <f t="shared" ref="F15" si="2">C15*D15</f>
        <v>0</v>
      </c>
      <c r="G15" s="16"/>
      <c r="H15" s="16"/>
      <c r="I15" s="16"/>
    </row>
    <row r="16" spans="1:9" ht="18.5" thickBot="1">
      <c r="A16" s="5" t="s">
        <v>44</v>
      </c>
      <c r="B16" s="10">
        <f>SUM(F3:F15)</f>
        <v>0</v>
      </c>
      <c r="C16" s="15" t="s">
        <v>22</v>
      </c>
      <c r="D16" s="14"/>
      <c r="E16" s="14"/>
      <c r="F16" s="14"/>
      <c r="G16" s="16"/>
      <c r="H16" s="16"/>
      <c r="I16" s="16"/>
    </row>
    <row r="17" spans="1:9" ht="36" hidden="1" customHeight="1">
      <c r="A17" s="4" t="s">
        <v>23</v>
      </c>
      <c r="B17" s="26" t="str">
        <f>IF(OR(B10&lt;&gt;"なし",B11&lt;&gt;"なし"),IF(OR(B3&lt;&gt;"なし",B4&lt;&gt;"なし",B5&lt;&gt;"なし",B6&lt;&gt;"なし"),"設備によって部屋が分かれます",""),"")</f>
        <v/>
      </c>
      <c r="C17" s="16"/>
      <c r="D17" s="14"/>
      <c r="E17" s="14"/>
      <c r="F17" s="14"/>
    </row>
    <row r="18" spans="1:9">
      <c r="A18" s="19" t="str">
        <f>設定!$L$2</f>
        <v>※機器利用料金の試算支援を目的としており、内容を保証するものではございません。</v>
      </c>
      <c r="B18" s="18"/>
      <c r="C18" s="16"/>
      <c r="D18" s="16"/>
      <c r="F18" s="16"/>
      <c r="G18" s="16"/>
      <c r="H18" s="16"/>
      <c r="I18" s="16"/>
    </row>
    <row r="19" spans="1:9">
      <c r="A19" s="20" t="str">
        <f>HYPERLINK(設定!$K$4,設定!$K$3)</f>
        <v>※最新の単位時間当たりの各機器利用料金はこちらをご確認ください。</v>
      </c>
      <c r="B19" s="18"/>
      <c r="C19" s="16"/>
      <c r="D19" s="16"/>
      <c r="F19" s="16"/>
      <c r="G19" s="16"/>
      <c r="H19" s="16"/>
      <c r="I19" s="16"/>
    </row>
    <row r="20" spans="1:9">
      <c r="C20" s="16"/>
      <c r="D20" s="16"/>
      <c r="F20" s="16"/>
      <c r="G20" s="16"/>
      <c r="H20" s="16"/>
      <c r="I20" s="16"/>
    </row>
    <row r="21" spans="1:9">
      <c r="C21" s="16"/>
      <c r="D21" s="16"/>
      <c r="F21" s="16"/>
      <c r="G21" s="16"/>
      <c r="H21" s="16"/>
      <c r="I21" s="16"/>
    </row>
  </sheetData>
  <sheetProtection algorithmName="SHA-512" hashValue="kUHICk+sYlZDGKSPHsgD0JXEYwNRHhKAWnqICmp8tHYUPvmrjPEtgeqAtv0RtO6rSEnPmS+tXpH9Ezk9aw2XCg==" saltValue="hgoB6ILgq5z1GqVxXawylQ==" spinCount="100000" sheet="1" objects="1" scenarios="1"/>
  <phoneticPr fontId="1"/>
  <dataValidations count="1">
    <dataValidation type="list" allowBlank="1" showInputMessage="1" showErrorMessage="1" sqref="B12" xr:uid="{0ABC52EE-FE46-4166-88A9-A43D3E18A0DC}">
      <formula1>"不要,必要,1設備,2設備,3設備,4設備,5設備,6設備"</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6F52387E-5940-4ED8-B082-F95358F936FC}">
          <x14:formula1>
            <xm:f>設定!$G$3:$G$4</xm:f>
          </x14:formula1>
          <xm:sqref>B2</xm:sqref>
        </x14:dataValidation>
        <x14:dataValidation type="list" allowBlank="1" showInputMessage="1" showErrorMessage="1" xr:uid="{9D67D983-C5CE-4AC0-985B-65214C77A008}">
          <x14:formula1>
            <xm:f>設定!$D$3:$D$6</xm:f>
          </x14:formula1>
          <xm:sqref>B3</xm:sqref>
        </x14:dataValidation>
        <x14:dataValidation type="list" allowBlank="1" showInputMessage="1" showErrorMessage="1" xr:uid="{56897280-262E-4C07-9F79-F5962EBDE488}">
          <x14:formula1>
            <xm:f>設定!$B$3:$B$6</xm:f>
          </x14:formula1>
          <xm:sqref>B4:B11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9005B-9717-4DE0-B600-AF8B8B81759F}">
  <sheetPr codeName="Sheet5"/>
  <dimension ref="D1:M1"/>
  <sheetViews>
    <sheetView view="pageBreakPreview" zoomScale="115" zoomScaleNormal="85" zoomScaleSheetLayoutView="115" zoomScalePageLayoutView="40" workbookViewId="0"/>
  </sheetViews>
  <sheetFormatPr defaultRowHeight="18"/>
  <cols>
    <col min="17" max="17" width="8.75" customWidth="1"/>
  </cols>
  <sheetData>
    <row r="1" spans="4:13" ht="38.5">
      <c r="D1" s="22" t="s">
        <v>45</v>
      </c>
      <c r="M1" s="22" t="s">
        <v>46</v>
      </c>
    </row>
  </sheetData>
  <sheetProtection algorithmName="SHA-512" hashValue="0DiDCBxTYnJK6Qlk7HWeBSKPdL0JbXTEJqSlxA0OVMky/83E4LQMu8OphriXBLtXyhUZgmZeQgcAah+yh0KdYA==" saltValue="pqDi4gFTqcqD9zXCbPDwaQ==" spinCount="100000" sheet="1" objects="1" scenarios="1"/>
  <phoneticPr fontId="1"/>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D105-12BF-467E-A9AB-0D94A9805563}">
  <sheetPr codeName="Sheet4"/>
  <dimension ref="B2:L32"/>
  <sheetViews>
    <sheetView zoomScale="69" workbookViewId="0">
      <selection activeCell="A31" sqref="A31:XFD31"/>
    </sheetView>
  </sheetViews>
  <sheetFormatPr defaultRowHeight="18"/>
  <cols>
    <col min="2" max="2" width="30.33203125" bestFit="1" customWidth="1"/>
    <col min="3" max="3" width="7" customWidth="1"/>
    <col min="4" max="4" width="16.33203125" bestFit="1" customWidth="1"/>
    <col min="5" max="5" width="16.33203125" customWidth="1"/>
    <col min="6" max="6" width="7.08203125" bestFit="1" customWidth="1"/>
    <col min="7" max="7" width="9" bestFit="1" customWidth="1"/>
    <col min="8" max="8" width="45.08203125" bestFit="1" customWidth="1"/>
    <col min="9" max="10" width="17.25" bestFit="1" customWidth="1"/>
    <col min="11" max="11" width="45.58203125" bestFit="1" customWidth="1"/>
  </cols>
  <sheetData>
    <row r="2" spans="2:12">
      <c r="B2" t="s">
        <v>47</v>
      </c>
      <c r="C2" t="s">
        <v>2</v>
      </c>
      <c r="D2" t="s">
        <v>48</v>
      </c>
      <c r="E2" t="s">
        <v>2</v>
      </c>
      <c r="F2" t="s">
        <v>49</v>
      </c>
      <c r="G2" t="s">
        <v>6</v>
      </c>
      <c r="H2" t="s">
        <v>50</v>
      </c>
      <c r="I2" t="s">
        <v>51</v>
      </c>
      <c r="J2" t="s">
        <v>52</v>
      </c>
      <c r="K2" s="17" t="str">
        <f>HYPERLINK(K4,K3)</f>
        <v>※最新の単位時間当たりの各機器利用料金はこちらをご確認ください。</v>
      </c>
      <c r="L2" t="s">
        <v>53</v>
      </c>
    </row>
    <row r="3" spans="2:12">
      <c r="B3" t="s">
        <v>54</v>
      </c>
      <c r="C3">
        <v>0</v>
      </c>
      <c r="D3" t="s">
        <v>54</v>
      </c>
      <c r="E3">
        <v>0</v>
      </c>
      <c r="F3" t="s">
        <v>55</v>
      </c>
      <c r="G3" t="s">
        <v>7</v>
      </c>
      <c r="H3" t="s">
        <v>56</v>
      </c>
      <c r="I3">
        <v>3690</v>
      </c>
      <c r="J3">
        <v>5340</v>
      </c>
      <c r="K3" t="s">
        <v>57</v>
      </c>
    </row>
    <row r="4" spans="2:12">
      <c r="B4" t="s">
        <v>58</v>
      </c>
      <c r="C4">
        <v>2</v>
      </c>
      <c r="D4" t="s">
        <v>58</v>
      </c>
      <c r="E4">
        <v>2</v>
      </c>
      <c r="F4" t="s">
        <v>59</v>
      </c>
      <c r="G4" t="s">
        <v>60</v>
      </c>
      <c r="H4" t="s">
        <v>61</v>
      </c>
      <c r="I4">
        <v>1260</v>
      </c>
      <c r="J4">
        <v>2530</v>
      </c>
      <c r="K4" s="17" t="s">
        <v>62</v>
      </c>
    </row>
    <row r="5" spans="2:12">
      <c r="B5" t="s">
        <v>63</v>
      </c>
      <c r="C5">
        <v>4</v>
      </c>
      <c r="D5" t="s">
        <v>63</v>
      </c>
      <c r="E5">
        <v>4</v>
      </c>
      <c r="H5" t="s">
        <v>9</v>
      </c>
      <c r="I5">
        <v>770</v>
      </c>
      <c r="J5">
        <v>1550</v>
      </c>
    </row>
    <row r="6" spans="2:12">
      <c r="B6" t="s">
        <v>64</v>
      </c>
      <c r="C6">
        <v>6</v>
      </c>
      <c r="D6" t="s">
        <v>64</v>
      </c>
      <c r="E6">
        <v>6</v>
      </c>
      <c r="H6" t="s">
        <v>65</v>
      </c>
      <c r="I6">
        <f>I5</f>
        <v>770</v>
      </c>
      <c r="J6">
        <f>J5</f>
        <v>1550</v>
      </c>
    </row>
    <row r="7" spans="2:12">
      <c r="H7" t="s">
        <v>66</v>
      </c>
      <c r="I7">
        <v>930</v>
      </c>
      <c r="J7">
        <v>1880</v>
      </c>
    </row>
    <row r="8" spans="2:12">
      <c r="H8" t="s">
        <v>65</v>
      </c>
      <c r="I8">
        <f>I7</f>
        <v>930</v>
      </c>
      <c r="J8">
        <f>J7</f>
        <v>1880</v>
      </c>
    </row>
    <row r="9" spans="2:12">
      <c r="H9" t="s">
        <v>67</v>
      </c>
      <c r="I9">
        <v>2390</v>
      </c>
      <c r="J9">
        <v>2890</v>
      </c>
    </row>
    <row r="10" spans="2:12">
      <c r="H10" t="s">
        <v>65</v>
      </c>
      <c r="I10">
        <f>I9</f>
        <v>2390</v>
      </c>
      <c r="J10">
        <f>J9</f>
        <v>2890</v>
      </c>
    </row>
    <row r="11" spans="2:12">
      <c r="H11" t="s">
        <v>68</v>
      </c>
      <c r="I11">
        <v>14400</v>
      </c>
      <c r="J11">
        <v>21730</v>
      </c>
    </row>
    <row r="12" spans="2:12">
      <c r="H12" t="s">
        <v>65</v>
      </c>
      <c r="I12">
        <f>I11</f>
        <v>14400</v>
      </c>
      <c r="J12">
        <f>J11</f>
        <v>21730</v>
      </c>
    </row>
    <row r="13" spans="2:12">
      <c r="H13" t="s">
        <v>69</v>
      </c>
      <c r="I13">
        <v>50</v>
      </c>
      <c r="J13">
        <v>70</v>
      </c>
    </row>
    <row r="14" spans="2:12">
      <c r="H14" t="s">
        <v>65</v>
      </c>
      <c r="I14">
        <f>I13</f>
        <v>50</v>
      </c>
      <c r="J14">
        <f>J13</f>
        <v>70</v>
      </c>
    </row>
    <row r="15" spans="2:12">
      <c r="H15" s="24" t="s">
        <v>70</v>
      </c>
      <c r="I15">
        <v>530</v>
      </c>
      <c r="J15">
        <v>1060</v>
      </c>
    </row>
    <row r="16" spans="2:12">
      <c r="H16" t="s">
        <v>71</v>
      </c>
      <c r="I16">
        <v>830</v>
      </c>
      <c r="J16">
        <v>1660</v>
      </c>
    </row>
    <row r="17" spans="8:10">
      <c r="H17" t="s">
        <v>65</v>
      </c>
      <c r="I17">
        <f>I16</f>
        <v>830</v>
      </c>
      <c r="J17">
        <f>J16</f>
        <v>1660</v>
      </c>
    </row>
    <row r="18" spans="8:10">
      <c r="H18" t="s">
        <v>34</v>
      </c>
      <c r="I18">
        <v>1060</v>
      </c>
      <c r="J18">
        <v>2260</v>
      </c>
    </row>
    <row r="19" spans="8:10">
      <c r="H19" t="s">
        <v>65</v>
      </c>
      <c r="I19">
        <f>I18</f>
        <v>1060</v>
      </c>
      <c r="J19">
        <f>J18</f>
        <v>2260</v>
      </c>
    </row>
    <row r="20" spans="8:10">
      <c r="H20" t="s">
        <v>35</v>
      </c>
      <c r="I20">
        <v>630</v>
      </c>
      <c r="J20">
        <v>1260</v>
      </c>
    </row>
    <row r="21" spans="8:10">
      <c r="H21" t="s">
        <v>65</v>
      </c>
      <c r="I21">
        <f>I20</f>
        <v>630</v>
      </c>
      <c r="J21">
        <f>J20</f>
        <v>1260</v>
      </c>
    </row>
    <row r="22" spans="8:10">
      <c r="H22" t="s">
        <v>36</v>
      </c>
      <c r="I22">
        <v>490</v>
      </c>
      <c r="J22">
        <v>980</v>
      </c>
    </row>
    <row r="23" spans="8:10">
      <c r="H23" t="s">
        <v>65</v>
      </c>
      <c r="I23">
        <f>I22</f>
        <v>490</v>
      </c>
      <c r="J23">
        <f>J22</f>
        <v>980</v>
      </c>
    </row>
    <row r="24" spans="8:10">
      <c r="H24" t="s">
        <v>72</v>
      </c>
      <c r="I24">
        <v>840</v>
      </c>
      <c r="J24">
        <v>1690</v>
      </c>
    </row>
    <row r="25" spans="8:10">
      <c r="H25" t="s">
        <v>65</v>
      </c>
      <c r="I25">
        <f>I24</f>
        <v>840</v>
      </c>
      <c r="J25">
        <f>J24</f>
        <v>1690</v>
      </c>
    </row>
    <row r="26" spans="8:10">
      <c r="H26" t="s">
        <v>73</v>
      </c>
      <c r="I26">
        <v>650</v>
      </c>
      <c r="J26">
        <v>1300</v>
      </c>
    </row>
    <row r="27" spans="8:10">
      <c r="H27" t="s">
        <v>65</v>
      </c>
      <c r="I27">
        <f>I26</f>
        <v>650</v>
      </c>
      <c r="J27">
        <f>J26</f>
        <v>1300</v>
      </c>
    </row>
    <row r="28" spans="8:10">
      <c r="H28" t="s">
        <v>74</v>
      </c>
      <c r="I28">
        <v>90</v>
      </c>
      <c r="J28">
        <v>120</v>
      </c>
    </row>
    <row r="29" spans="8:10">
      <c r="H29" t="s">
        <v>65</v>
      </c>
      <c r="I29">
        <f>I28</f>
        <v>90</v>
      </c>
      <c r="J29">
        <f>J28</f>
        <v>120</v>
      </c>
    </row>
    <row r="30" spans="8:10">
      <c r="H30" t="s">
        <v>75</v>
      </c>
      <c r="I30">
        <v>1130</v>
      </c>
      <c r="J30">
        <v>2260</v>
      </c>
    </row>
    <row r="31" spans="8:10">
      <c r="H31" t="s">
        <v>76</v>
      </c>
      <c r="I31">
        <v>1130</v>
      </c>
      <c r="J31">
        <v>2260</v>
      </c>
    </row>
    <row r="32" spans="8:10">
      <c r="H32" t="s">
        <v>77</v>
      </c>
      <c r="I32">
        <v>50</v>
      </c>
      <c r="J32">
        <v>50</v>
      </c>
    </row>
  </sheetData>
  <phoneticPr fontId="1"/>
  <hyperlinks>
    <hyperlink ref="K4" r:id="rId1" xr:uid="{246ECD59-FB49-4B58-97E7-D5C36F0DCCE7}"/>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57879df-56af-4155-8a47-165bfa8c146a" xsi:nil="true"/>
    <lcf76f155ced4ddcb4097134ff3c332f xmlns="e94be34d-c29d-4e5e-ba5d-081dbe4897e3">
      <Terms xmlns="http://schemas.microsoft.com/office/infopath/2007/PartnerControls"/>
    </lcf76f155ced4ddcb4097134ff3c332f>
    <_x30d5__x30a9__x30eb__x30c0__x30b5__x30a4__x30ba_ xmlns="e94be34d-c29d-4e5e-ba5d-081dbe4897e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DE19BFCD8C82749AF6426174BA4F0DA" ma:contentTypeVersion="17" ma:contentTypeDescription="新しいドキュメントを作成します。" ma:contentTypeScope="" ma:versionID="68ed1d008e2be6e2060f4743bf96edc6">
  <xsd:schema xmlns:xsd="http://www.w3.org/2001/XMLSchema" xmlns:xs="http://www.w3.org/2001/XMLSchema" xmlns:p="http://schemas.microsoft.com/office/2006/metadata/properties" xmlns:ns2="e94be34d-c29d-4e5e-ba5d-081dbe4897e3" xmlns:ns3="b57879df-56af-4155-8a47-165bfa8c146a" targetNamespace="http://schemas.microsoft.com/office/2006/metadata/properties" ma:root="true" ma:fieldsID="969ebe413623381c1bf12839beaea212" ns2:_="" ns3:_="">
    <xsd:import namespace="e94be34d-c29d-4e5e-ba5d-081dbe4897e3"/>
    <xsd:import namespace="b57879df-56af-4155-8a47-165bfa8c14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ObjectDetectorVersions" minOccurs="0"/>
                <xsd:element ref="ns3:SharedWithUsers" minOccurs="0"/>
                <xsd:element ref="ns3:SharedWithDetails" minOccurs="0"/>
                <xsd:element ref="ns2:MediaServiceSearchProperties" minOccurs="0"/>
                <xsd:element ref="ns2:MediaServiceBillingMetadata" minOccurs="0"/>
                <xsd:element ref="ns2:_x30d5__x30a9__x30eb__x30c0__x30b5__x30a4__x30ba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4be34d-c29d-4e5e-ba5d-081dbe4897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e5573c84-1490-4119-a831-9cb7ee482f18"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_x30d5__x30a9__x30eb__x30c0__x30b5__x30a4__x30ba_" ma:index="24" nillable="true" ma:displayName="フォルダサイズ" ma:internalName="_x30d5__x30a9__x30eb__x30c0__x30b5__x30a4__x30ba_"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b57879df-56af-4155-8a47-165bfa8c14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9a44e21-5204-478a-b259-3da9cf4691cc}" ma:internalName="TaxCatchAll" ma:showField="CatchAllData" ma:web="b57879df-56af-4155-8a47-165bfa8c146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06D005-A1EC-42A1-962E-D6E39E2DD371}">
  <ds:schemaRefs>
    <ds:schemaRef ds:uri="http://schemas.microsoft.com/office/2006/metadata/properties"/>
    <ds:schemaRef ds:uri="http://schemas.microsoft.com/office/infopath/2007/PartnerControls"/>
    <ds:schemaRef ds:uri="b57879df-56af-4155-8a47-165bfa8c146a"/>
    <ds:schemaRef ds:uri="e94be34d-c29d-4e5e-ba5d-081dbe4897e3"/>
  </ds:schemaRefs>
</ds:datastoreItem>
</file>

<file path=customXml/itemProps2.xml><?xml version="1.0" encoding="utf-8"?>
<ds:datastoreItem xmlns:ds="http://schemas.openxmlformats.org/officeDocument/2006/customXml" ds:itemID="{6B84B068-AEED-4238-9472-E50EC8F1E521}">
  <ds:schemaRefs>
    <ds:schemaRef ds:uri="http://schemas.microsoft.com/sharepoint/v3/contenttype/forms"/>
  </ds:schemaRefs>
</ds:datastoreItem>
</file>

<file path=customXml/itemProps3.xml><?xml version="1.0" encoding="utf-8"?>
<ds:datastoreItem xmlns:ds="http://schemas.openxmlformats.org/officeDocument/2006/customXml" ds:itemID="{5F564DB5-9FF8-417E-8EE8-FF1E7D5941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4be34d-c29d-4e5e-ba5d-081dbe4897e3"/>
    <ds:schemaRef ds:uri="b57879df-56af-4155-8a47-165bfa8c14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3m電波暗室</vt:lpstr>
      <vt:lpstr>10m電波暗室</vt:lpstr>
      <vt:lpstr>シールドルーム</vt:lpstr>
      <vt:lpstr>測定時間の目安</vt:lpstr>
      <vt:lpstr>設定</vt:lpstr>
      <vt:lpstr>測定時間の目安!Print_Area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2022-11-14T05:20:09Z</dcterms:created>
  <dcterms:modified xsi:type="dcterms:W3CDTF">2026-03-26T04:55:20Z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0x0101009DE19BFCD8C82749AF6426174BA4F0DA</vt:lpwstr>
  </property>
  <property fmtid="{D5CDD505-2E9C-101B-9397-08002B2CF9AE}" pid="3" name="MediaServiceImageTags">
    <vt:lpwstr/>
  </property>
</Properties>
</file>